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00" yWindow="60" windowWidth="13380" windowHeight="4340" firstSheet="3" activeTab="8"/>
  </bookViews>
  <sheets>
    <sheet name="расчет сс" sheetId="2" r:id="rId1"/>
    <sheet name="факт" sheetId="7" r:id="rId2"/>
    <sheet name="итог" sheetId="8" r:id="rId3"/>
    <sheet name="справочник материалы" sheetId="3" r:id="rId4"/>
    <sheet name="справочник инструменты" sheetId="4" r:id="rId5"/>
    <sheet name="справ.сторонних услуг" sheetId="5" r:id="rId6"/>
    <sheet name="карточка" sheetId="6" r:id="rId7"/>
    <sheet name="Лист1" sheetId="9" state="hidden" r:id="rId8"/>
    <sheet name="формуляр" sheetId="10" r:id="rId9"/>
  </sheets>
  <externalReferences>
    <externalReference r:id="rId10"/>
  </externalReferences>
  <definedNames>
    <definedName name="_xlnm._FilterDatabase" localSheetId="0" hidden="1">'расчет сс'!$A$1:$F$16</definedName>
    <definedName name="_xlnm._FilterDatabase" localSheetId="3" hidden="1">'справочник материалы'!$A$1:$A$145</definedName>
    <definedName name="инструменты">'справочник инструменты'!$A$1:$A$2</definedName>
    <definedName name="мат.спр">'справочник материалы'!$A$1:$A$148</definedName>
    <definedName name="материал">'справочник материалы'!$A$1:$A$200</definedName>
    <definedName name="Материалы">'справочник материалы'!$A$1:$A$61</definedName>
    <definedName name="спр.мат">'справочник материалы'!$A$1:$A$306</definedName>
    <definedName name="справочник">'справочник материалы'!$A$1:$A$46</definedName>
    <definedName name="УСЛУГИ">'справ.сторонних услуг'!$A$1:$A$5</definedName>
  </definedName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4" i="2"/>
  <c r="C3" i="2"/>
  <c r="B5" i="2"/>
  <c r="B6" i="2"/>
  <c r="B7" i="2"/>
  <c r="B8" i="2"/>
  <c r="B9" i="2"/>
  <c r="B4" i="2"/>
  <c r="B3" i="2"/>
  <c r="A9" i="2" l="1"/>
  <c r="A8" i="2"/>
  <c r="A7" i="2"/>
  <c r="A6" i="2"/>
  <c r="A5" i="2"/>
  <c r="A4" i="2"/>
  <c r="A3" i="2"/>
  <c r="I6" i="9" l="1"/>
  <c r="D31" i="7" l="1"/>
  <c r="F3" i="8" l="1"/>
  <c r="A4" i="7"/>
  <c r="A5" i="7"/>
  <c r="A6" i="7"/>
  <c r="A7" i="7"/>
  <c r="A8" i="7"/>
  <c r="A9" i="7"/>
  <c r="A3" i="7"/>
  <c r="D27" i="7" l="1"/>
  <c r="D26" i="7"/>
  <c r="D25" i="7"/>
  <c r="D24" i="7"/>
  <c r="D23" i="7"/>
  <c r="D21" i="7"/>
  <c r="B13" i="7"/>
  <c r="B12" i="7" s="1"/>
  <c r="B14" i="7" s="1"/>
  <c r="C12" i="7"/>
  <c r="C13" i="7" s="1"/>
  <c r="D9" i="7"/>
  <c r="D8" i="7"/>
  <c r="D7" i="7"/>
  <c r="D6" i="7"/>
  <c r="D5" i="7"/>
  <c r="D4" i="7"/>
  <c r="D3" i="7"/>
  <c r="D10" i="7" s="1"/>
  <c r="D13" i="7" l="1"/>
  <c r="D12" i="7"/>
  <c r="C14" i="7"/>
  <c r="D14" i="7" s="1"/>
  <c r="D24" i="2" l="1"/>
  <c r="D25" i="2"/>
  <c r="D26" i="2"/>
  <c r="D27" i="2"/>
  <c r="D23" i="2"/>
  <c r="I15" i="9" s="1"/>
  <c r="B28" i="6" l="1"/>
  <c r="B27" i="6" l="1"/>
  <c r="B26" i="6"/>
  <c r="B25" i="6"/>
  <c r="B24" i="6"/>
  <c r="D21" i="2" l="1"/>
  <c r="C12" i="2" l="1"/>
  <c r="C14" i="2" l="1"/>
  <c r="C13" i="2"/>
  <c r="D16" i="7" l="1"/>
  <c r="D30" i="7" s="1"/>
  <c r="D9" i="2"/>
  <c r="D8" i="2"/>
  <c r="D7" i="2" l="1"/>
  <c r="D6" i="2"/>
  <c r="D5" i="2"/>
  <c r="D4" i="2"/>
  <c r="D3" i="2"/>
  <c r="D10" i="2" l="1"/>
  <c r="K7" i="9"/>
  <c r="E3" i="8"/>
  <c r="F30" i="6"/>
  <c r="B50" i="7"/>
  <c r="L3" i="8" s="1"/>
  <c r="H15" i="9"/>
  <c r="D28" i="7" s="1"/>
  <c r="A40" i="2"/>
  <c r="A47" i="2" s="1"/>
  <c r="B47" i="2" s="1"/>
  <c r="I7" i="9"/>
  <c r="D15" i="2" s="1"/>
  <c r="B49" i="2" s="1"/>
  <c r="Q3" i="8" s="1"/>
  <c r="B36" i="7"/>
  <c r="B38" i="7" s="1"/>
  <c r="F15" i="9"/>
  <c r="D15" i="7" s="1"/>
  <c r="B49" i="7" s="1"/>
  <c r="R3" i="8" s="1"/>
  <c r="A43" i="2" l="1"/>
  <c r="B43" i="2" s="1"/>
  <c r="A40" i="7"/>
  <c r="A47" i="7" s="1"/>
  <c r="B47" i="7" s="1"/>
  <c r="A44" i="2"/>
  <c r="B44" i="2" s="1"/>
  <c r="B51" i="7"/>
  <c r="G3" i="8"/>
  <c r="I3" i="8" s="1"/>
  <c r="D32" i="7"/>
  <c r="P3" i="8"/>
  <c r="B13" i="2"/>
  <c r="A46" i="2"/>
  <c r="B46" i="2" s="1"/>
  <c r="A41" i="2"/>
  <c r="B41" i="2" s="1"/>
  <c r="D28" i="2"/>
  <c r="O3" i="8" s="1"/>
  <c r="A45" i="2"/>
  <c r="B45" i="2" s="1"/>
  <c r="A42" i="2"/>
  <c r="B42" i="2" s="1"/>
  <c r="A45" i="7" l="1"/>
  <c r="B45" i="7" s="1"/>
  <c r="A42" i="7"/>
  <c r="B42" i="7" s="1"/>
  <c r="A44" i="7"/>
  <c r="B44" i="7" s="1"/>
  <c r="A41" i="7"/>
  <c r="B41" i="7" s="1"/>
  <c r="A46" i="7"/>
  <c r="B46" i="7" s="1"/>
  <c r="A43" i="7"/>
  <c r="B43" i="7" s="1"/>
  <c r="D13" i="2"/>
  <c r="B12" i="2"/>
  <c r="B48" i="2"/>
  <c r="M3" i="8" s="1"/>
  <c r="B48" i="7" l="1"/>
  <c r="N3" i="8" s="1"/>
  <c r="B14" i="2"/>
  <c r="D14" i="2" s="1"/>
  <c r="D12" i="2"/>
  <c r="B52" i="7" l="1"/>
  <c r="T3" i="8" s="1"/>
  <c r="D16" i="2"/>
  <c r="D30" i="2" s="1"/>
  <c r="D32" i="2" s="1"/>
  <c r="D33" i="2" s="1"/>
  <c r="B50" i="2"/>
  <c r="K3" i="8" s="1"/>
  <c r="I29" i="2" l="1"/>
  <c r="G29" i="2"/>
  <c r="H29" i="2"/>
  <c r="J29" i="2"/>
  <c r="F31" i="6"/>
  <c r="B38" i="2"/>
  <c r="B51" i="2" l="1"/>
  <c r="B52" i="2" s="1"/>
  <c r="S3" i="8" s="1"/>
</calcChain>
</file>

<file path=xl/sharedStrings.xml><?xml version="1.0" encoding="utf-8"?>
<sst xmlns="http://schemas.openxmlformats.org/spreadsheetml/2006/main" count="264" uniqueCount="224">
  <si>
    <t>кол-во р.д в тек.мес.</t>
  </si>
  <si>
    <t>тираж</t>
  </si>
  <si>
    <t>Кол-во на единицу, м/шт</t>
  </si>
  <si>
    <t>Цена матер. на ед-цу, руб</t>
  </si>
  <si>
    <t>Стоимость на ед-цу изд., руб.</t>
  </si>
  <si>
    <t>ИТОГО ПО МАТЕРИАЛАМ</t>
  </si>
  <si>
    <t>крой</t>
  </si>
  <si>
    <t>ИТОГО</t>
  </si>
  <si>
    <t>выработка</t>
  </si>
  <si>
    <t>пошив</t>
  </si>
  <si>
    <t>вспомогат.работы</t>
  </si>
  <si>
    <t>накладные расходы</t>
  </si>
  <si>
    <t>Наценка</t>
  </si>
  <si>
    <t>ИТОГО ЗА ЕД-ЦУ ИЗД-ИЯ СЕБЕСТОИМОСЬ</t>
  </si>
  <si>
    <t>Цена продажи без налога</t>
  </si>
  <si>
    <t>Итоговая  цена продажи изделия</t>
  </si>
  <si>
    <t>Итого по заказу</t>
  </si>
  <si>
    <t>Итого материалы</t>
  </si>
  <si>
    <t>Итого накладные расходы</t>
  </si>
  <si>
    <t>ФОТ</t>
  </si>
  <si>
    <t>Налоги</t>
  </si>
  <si>
    <t>Прибыль</t>
  </si>
  <si>
    <t>клише</t>
  </si>
  <si>
    <t>резак</t>
  </si>
  <si>
    <t>Шелкография</t>
  </si>
  <si>
    <t>Сублимация</t>
  </si>
  <si>
    <t>Тиснение</t>
  </si>
  <si>
    <t>Термотрансфер</t>
  </si>
  <si>
    <t>Вышивка</t>
  </si>
  <si>
    <t>Материалы</t>
  </si>
  <si>
    <t>Сторонние услуги</t>
  </si>
  <si>
    <t xml:space="preserve">ИТОГО </t>
  </si>
  <si>
    <t>Итог. затраты мат/заказ</t>
  </si>
  <si>
    <t>Итоговые затраты на заказ(руб.)</t>
  </si>
  <si>
    <t>Расходные инструменты</t>
  </si>
  <si>
    <t>Работа</t>
  </si>
  <si>
    <t>Логотип</t>
  </si>
  <si>
    <t>Срок/Дата поставки</t>
  </si>
  <si>
    <t>Количество</t>
  </si>
  <si>
    <t>Стоимость за единицу</t>
  </si>
  <si>
    <t>Используемые мат-лы</t>
  </si>
  <si>
    <t>Цвет</t>
  </si>
  <si>
    <t>Располож.</t>
  </si>
  <si>
    <t>Атлас</t>
  </si>
  <si>
    <t>Бархат</t>
  </si>
  <si>
    <t>Габардин</t>
  </si>
  <si>
    <t>Искусственная замша</t>
  </si>
  <si>
    <t>Искусственная замша-ЗИР Вельвет</t>
  </si>
  <si>
    <t>Креп ссатин</t>
  </si>
  <si>
    <t>Сатин</t>
  </si>
  <si>
    <t>Синтепон</t>
  </si>
  <si>
    <t>Смесовые 200г/м2</t>
  </si>
  <si>
    <t>Смесовые 240г/м2</t>
  </si>
  <si>
    <t>Спандбонд</t>
  </si>
  <si>
    <t>Дюспа</t>
  </si>
  <si>
    <t>Оксфорд 150PU</t>
  </si>
  <si>
    <t>Оксфорд 210PU</t>
  </si>
  <si>
    <t>Оксфорд 240PU</t>
  </si>
  <si>
    <t>Оксфорд 300/PU</t>
  </si>
  <si>
    <t>Подклад 70Д</t>
  </si>
  <si>
    <t>1680Д</t>
  </si>
  <si>
    <t>Нейлон 420 PVC</t>
  </si>
  <si>
    <t>Оксфорд 420PU</t>
  </si>
  <si>
    <t>Оксфорд 600PU</t>
  </si>
  <si>
    <t>Полиэстер 600PVC</t>
  </si>
  <si>
    <t>Сетка</t>
  </si>
  <si>
    <t>Бязь 120г/м2</t>
  </si>
  <si>
    <t>Бязь 142 г/м2</t>
  </si>
  <si>
    <t>Бязь гладкоокрашенная</t>
  </si>
  <si>
    <t>Бязь отбеленая 142 г/м2</t>
  </si>
  <si>
    <t>Бязь отбеленая 120 г/м2</t>
  </si>
  <si>
    <t>Двунитка суровая 200 г/м2</t>
  </si>
  <si>
    <t>Двунитка суровая 240 г/м2</t>
  </si>
  <si>
    <t>Двунитка суровая апретированная 200 г/м2</t>
  </si>
  <si>
    <t>Двунитка суровая апретированная 240 г/м2</t>
  </si>
  <si>
    <t>Джут</t>
  </si>
  <si>
    <t>Лен</t>
  </si>
  <si>
    <t>Саржа гладкокрашеная 260 г/м2</t>
  </si>
  <si>
    <t>Саржа суровая 220 г/м2</t>
  </si>
  <si>
    <t>Саржа суровая 260 г/м2</t>
  </si>
  <si>
    <t>Кожзаменитель</t>
  </si>
  <si>
    <t>Кожа</t>
  </si>
  <si>
    <t>Пена изолон 2мм</t>
  </si>
  <si>
    <t>Пена изолон 3мм</t>
  </si>
  <si>
    <t>Пена изолон 4мм</t>
  </si>
  <si>
    <t>Пена изолон 5мм</t>
  </si>
  <si>
    <t>Пена изолон 8мм</t>
  </si>
  <si>
    <t>Пена изолон 10мм</t>
  </si>
  <si>
    <t>Пластик листовой</t>
  </si>
  <si>
    <t>Молния витая №3</t>
  </si>
  <si>
    <t>Молния витая №5</t>
  </si>
  <si>
    <t>Молния витая №6</t>
  </si>
  <si>
    <t>Молния витая №8</t>
  </si>
  <si>
    <t>Молния витая №10</t>
  </si>
  <si>
    <t>Молния трактор №3</t>
  </si>
  <si>
    <t>Молния трактор №5</t>
  </si>
  <si>
    <t>Молния трактор №8</t>
  </si>
  <si>
    <t>Молния трактор №10</t>
  </si>
  <si>
    <t>Замки №3</t>
  </si>
  <si>
    <t>Замки №5</t>
  </si>
  <si>
    <t>Замки №6</t>
  </si>
  <si>
    <t>Замки №8</t>
  </si>
  <si>
    <t>Замки №10</t>
  </si>
  <si>
    <t>кант кедер</t>
  </si>
  <si>
    <t>Шнур 1мм</t>
  </si>
  <si>
    <t>Шнур 2мм</t>
  </si>
  <si>
    <t>Шнур 3мм</t>
  </si>
  <si>
    <t>Шнур 4мм</t>
  </si>
  <si>
    <t>Шнур 5мм</t>
  </si>
  <si>
    <t>Шнур 6мм</t>
  </si>
  <si>
    <t>Шнур 8мм</t>
  </si>
  <si>
    <t>Шнур 10мм</t>
  </si>
  <si>
    <t>Шнур витой</t>
  </si>
  <si>
    <t>Шнур витой метализированный</t>
  </si>
  <si>
    <t>Рамка метал 10мм</t>
  </si>
  <si>
    <t>Рамка метал 20мм</t>
  </si>
  <si>
    <t>Рамка метал 25мм</t>
  </si>
  <si>
    <t>Рамка метал30мм</t>
  </si>
  <si>
    <t>Рамка метал 40мм</t>
  </si>
  <si>
    <t>Рамка пластик 20мм</t>
  </si>
  <si>
    <t>Рамка пластик 25мм</t>
  </si>
  <si>
    <t>Рамка пластик30мм</t>
  </si>
  <si>
    <t>Рамка пластик 40мм</t>
  </si>
  <si>
    <t>Полукольцо метал 10мм</t>
  </si>
  <si>
    <t>Полукольцо метал 20мм</t>
  </si>
  <si>
    <t>Полукольцо метал 25мм</t>
  </si>
  <si>
    <t>Полукольцо метал 30мм</t>
  </si>
  <si>
    <t>Полукольцо метал 40мм</t>
  </si>
  <si>
    <t>Полукольцо пластик 20мм</t>
  </si>
  <si>
    <t>Полукольцо пластик 25мм</t>
  </si>
  <si>
    <t>Полукольцо пластик 30мм</t>
  </si>
  <si>
    <t>Полукольцо пластик 40мм</t>
  </si>
  <si>
    <t>Карабин метал 10мм</t>
  </si>
  <si>
    <t>Карабин метал 20мм</t>
  </si>
  <si>
    <t>Карабин метал 25мм</t>
  </si>
  <si>
    <t>Карабин метал 30мм</t>
  </si>
  <si>
    <t>Карабин метал 40мм</t>
  </si>
  <si>
    <t>Карабин пластик 10мм</t>
  </si>
  <si>
    <t>Карабин пластик 20мм</t>
  </si>
  <si>
    <t>Карабин пластик 25мм</t>
  </si>
  <si>
    <t>Карабин пластик 30мм</t>
  </si>
  <si>
    <t>Карабин пластик 40мм</t>
  </si>
  <si>
    <t>Фастекс 20мм</t>
  </si>
  <si>
    <t>Фастекс 25мм</t>
  </si>
  <si>
    <t>Фастекс 30мм</t>
  </si>
  <si>
    <t>Фастекс 40мм</t>
  </si>
  <si>
    <t>Люверсы 5мм</t>
  </si>
  <si>
    <t>Люверсы 8мм</t>
  </si>
  <si>
    <t>Люверсы 10мм</t>
  </si>
  <si>
    <t>Люверсы 12мм</t>
  </si>
  <si>
    <t xml:space="preserve">Кнопки </t>
  </si>
  <si>
    <t>Концевики</t>
  </si>
  <si>
    <t>Стропа 10мм</t>
  </si>
  <si>
    <t>Стропа 20мм</t>
  </si>
  <si>
    <t>Стропа 25мм</t>
  </si>
  <si>
    <t>Стропа 30мм</t>
  </si>
  <si>
    <t>Стропа 40мм</t>
  </si>
  <si>
    <t>Стропа елочка 22мм</t>
  </si>
  <si>
    <t>Стропа елочка 25мм</t>
  </si>
  <si>
    <t>Стропа елочка 30мм</t>
  </si>
  <si>
    <t>Стропа -300Д 20мм</t>
  </si>
  <si>
    <t>Стропа -300Д 25мм</t>
  </si>
  <si>
    <t>Стропа -300Д 30мм</t>
  </si>
  <si>
    <t>Стропа -300Д 40мм</t>
  </si>
  <si>
    <t>Лента обшив 22мм</t>
  </si>
  <si>
    <t>Липучка 16мм</t>
  </si>
  <si>
    <t>Липучка 20мм</t>
  </si>
  <si>
    <t>Липучка 25мм</t>
  </si>
  <si>
    <t>Липучка 30мм</t>
  </si>
  <si>
    <t>Липучка 50мм</t>
  </si>
  <si>
    <t>Резинка 3мм</t>
  </si>
  <si>
    <t>Резинка 6мм</t>
  </si>
  <si>
    <t>Резинка 10мм</t>
  </si>
  <si>
    <t>Резинка 20мм</t>
  </si>
  <si>
    <t>Резинка 25мм</t>
  </si>
  <si>
    <t>Резинка 30мм</t>
  </si>
  <si>
    <t xml:space="preserve">Шнур резинка </t>
  </si>
  <si>
    <t>Косая бейка</t>
  </si>
  <si>
    <t>Лента Атласная</t>
  </si>
  <si>
    <t>Пряжка двухщелевая( шлевка) метал 20мм</t>
  </si>
  <si>
    <t>Пряжка двухщелевая( шлевка) метал 25мм</t>
  </si>
  <si>
    <t>Пряжка двухщелевая( шлевка) метал 30мм</t>
  </si>
  <si>
    <t>Пряжка двухщелевая( шлевка) метал 40мм</t>
  </si>
  <si>
    <t>Пряжка двухщелевая( шлевка) пластик30мм</t>
  </si>
  <si>
    <t>Пряжка двухщелевая( шлевка) пластик25мм</t>
  </si>
  <si>
    <t>Пряжка двухщелевая( шлевка) пластик 20мм</t>
  </si>
  <si>
    <t>Пряжка двухщелевая( шлевка) пластик 40мм</t>
  </si>
  <si>
    <t>№</t>
  </si>
  <si>
    <t>Дата заказа</t>
  </si>
  <si>
    <t>Заказчик</t>
  </si>
  <si>
    <t>Наименование</t>
  </si>
  <si>
    <t>Кол-во</t>
  </si>
  <si>
    <t>Цена</t>
  </si>
  <si>
    <t>Сумма</t>
  </si>
  <si>
    <t>Оплата</t>
  </si>
  <si>
    <t>Остаток оплаты</t>
  </si>
  <si>
    <t>Дата отгрузки</t>
  </si>
  <si>
    <t>ФОТ расч.</t>
  </si>
  <si>
    <t>ФОТ факт</t>
  </si>
  <si>
    <t>Материалы расч.</t>
  </si>
  <si>
    <t>Материалы факт</t>
  </si>
  <si>
    <t>Стор.усл.расч</t>
  </si>
  <si>
    <t>Стор.усл.факт</t>
  </si>
  <si>
    <t>Накл.расх.расч.</t>
  </si>
  <si>
    <t>Накл.расх.факт</t>
  </si>
  <si>
    <t>Прибыль расчет</t>
  </si>
  <si>
    <t>Прибыль факт.</t>
  </si>
  <si>
    <t>Коментарий</t>
  </si>
  <si>
    <t>плановое значение в день</t>
  </si>
  <si>
    <t>кол.прод.для расчета</t>
  </si>
  <si>
    <t>кол-во швей</t>
  </si>
  <si>
    <t>ЗП</t>
  </si>
  <si>
    <t xml:space="preserve">Наименование изделия </t>
  </si>
  <si>
    <t>Артикул</t>
  </si>
  <si>
    <t>Размер</t>
  </si>
  <si>
    <t>Описание</t>
  </si>
  <si>
    <t>Наименование детали</t>
  </si>
  <si>
    <t>Примечание</t>
  </si>
  <si>
    <t>100шт</t>
  </si>
  <si>
    <t>300шт</t>
  </si>
  <si>
    <t>500шт</t>
  </si>
  <si>
    <t>1000шт</t>
  </si>
  <si>
    <t>наценка</t>
  </si>
  <si>
    <t>цена для сайта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</si>
</sst>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2" xfId="0" applyBorder="1"/>
    <xf numFmtId="4" fontId="0" fillId="0" borderId="2" xfId="0" applyNumberForma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/>
    <xf numFmtId="4" fontId="1" fillId="3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4" fontId="1" fillId="0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1" fillId="2" borderId="3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6" xfId="0" applyBorder="1"/>
    <xf numFmtId="4" fontId="0" fillId="0" borderId="17" xfId="0" applyNumberFormat="1" applyBorder="1" applyAlignment="1">
      <alignment horizontal="center"/>
    </xf>
    <xf numFmtId="0" fontId="1" fillId="0" borderId="18" xfId="0" applyFont="1" applyFill="1" applyBorder="1"/>
    <xf numFmtId="0" fontId="0" fillId="0" borderId="19" xfId="0" applyBorder="1"/>
    <xf numFmtId="4" fontId="0" fillId="0" borderId="19" xfId="0" applyNumberFormat="1" applyBorder="1"/>
    <xf numFmtId="4" fontId="1" fillId="0" borderId="20" xfId="0" applyNumberFormat="1" applyFont="1" applyFill="1" applyBorder="1" applyAlignment="1">
      <alignment horizontal="center"/>
    </xf>
    <xf numFmtId="0" fontId="0" fillId="0" borderId="16" xfId="0" applyFill="1" applyBorder="1"/>
    <xf numFmtId="4" fontId="2" fillId="0" borderId="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wrapText="1"/>
    </xf>
    <xf numFmtId="4" fontId="1" fillId="0" borderId="1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25" xfId="0" applyBorder="1"/>
    <xf numFmtId="0" fontId="0" fillId="0" borderId="1" xfId="0" applyBorder="1"/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4" fontId="1" fillId="0" borderId="29" xfId="0" applyNumberFormat="1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Fill="1" applyBorder="1"/>
    <xf numFmtId="4" fontId="0" fillId="0" borderId="29" xfId="0" applyNumberForma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3" xfId="0" applyFont="1" applyBorder="1" applyAlignment="1">
      <alignment wrapText="1"/>
    </xf>
    <xf numFmtId="0" fontId="0" fillId="0" borderId="14" xfId="0" applyBorder="1"/>
    <xf numFmtId="4" fontId="1" fillId="0" borderId="15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40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/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vertical="center" wrapText="1"/>
    </xf>
    <xf numFmtId="3" fontId="8" fillId="0" borderId="43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0" xfId="0" applyBorder="1"/>
    <xf numFmtId="3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2" xfId="0" applyFont="1" applyFill="1" applyBorder="1" applyAlignment="1">
      <alignment horizontal="center" wrapText="1"/>
    </xf>
    <xf numFmtId="4" fontId="2" fillId="4" borderId="2" xfId="0" applyNumberFormat="1" applyFont="1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6" xfId="0" applyBorder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/>
    <xf numFmtId="0" fontId="0" fillId="0" borderId="46" xfId="0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0</xdr:row>
      <xdr:rowOff>0</xdr:rowOff>
    </xdr:from>
    <xdr:to>
      <xdr:col>6</xdr:col>
      <xdr:colOff>69850</xdr:colOff>
      <xdr:row>4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550" y="0"/>
          <a:ext cx="2844800" cy="831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Google%20&#1044;&#1080;&#1089;&#1082;/MIGMA/&#1056;&#1040;&#1057;&#1063;&#1045;&#1058;&#1067;/&#1060;&#1080;&#1085;&#1072;&#1085;&#1089;&#1099;/&#1087;&#1086;&#1089;&#1090;&#1086;&#1103;&#1085;&#1099;&#1077;%20&#1079;&#1072;&#1090;&#1088;&#1072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постояные затраты"/>
    </sheetNames>
    <sheetDataSet>
      <sheetData sheetId="0">
        <row r="12">
          <cell r="D12">
            <v>3396.5733333333337</v>
          </cell>
        </row>
        <row r="16">
          <cell r="D16">
            <v>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2"/>
  <sheetViews>
    <sheetView zoomScale="84" zoomScaleNormal="84" workbookViewId="0">
      <selection activeCell="C3" sqref="C3"/>
    </sheetView>
  </sheetViews>
  <sheetFormatPr defaultRowHeight="14.5" x14ac:dyDescent="0.35"/>
  <cols>
    <col min="1" max="1" width="39.08984375" customWidth="1"/>
    <col min="2" max="2" width="13" customWidth="1"/>
    <col min="3" max="3" width="14.6328125" customWidth="1"/>
    <col min="4" max="6" width="14" customWidth="1"/>
    <col min="7" max="7" width="20.90625" customWidth="1"/>
    <col min="8" max="8" width="19.453125" customWidth="1"/>
    <col min="9" max="9" width="15.6328125" customWidth="1"/>
    <col min="10" max="10" width="11.7265625" customWidth="1"/>
  </cols>
  <sheetData>
    <row r="1" spans="1:6" ht="29.5" customHeight="1" x14ac:dyDescent="0.35">
      <c r="A1" s="127" t="s">
        <v>29</v>
      </c>
      <c r="B1" s="129" t="s">
        <v>2</v>
      </c>
      <c r="C1" s="129" t="s">
        <v>3</v>
      </c>
      <c r="D1" s="129" t="s">
        <v>4</v>
      </c>
      <c r="E1" s="59"/>
      <c r="F1" s="59"/>
    </row>
    <row r="2" spans="1:6" ht="18.5" customHeight="1" thickBot="1" x14ac:dyDescent="0.4">
      <c r="A2" s="128"/>
      <c r="B2" s="130"/>
      <c r="C2" s="130"/>
      <c r="D2" s="130"/>
      <c r="E2" s="59"/>
      <c r="F2" s="59"/>
    </row>
    <row r="3" spans="1:6" ht="27.5" customHeight="1" thickBot="1" x14ac:dyDescent="0.4">
      <c r="A3" s="21" t="str">
        <f>формуляр!A7</f>
        <v>Атлас</v>
      </c>
      <c r="B3" s="22">
        <f>формуляр!B7</f>
        <v>0</v>
      </c>
      <c r="C3" s="23">
        <f>формуляр!C7</f>
        <v>0</v>
      </c>
      <c r="D3" s="24">
        <f t="shared" ref="D3:D9" si="0">B3*C3</f>
        <v>0</v>
      </c>
      <c r="E3" s="60"/>
      <c r="F3" s="60"/>
    </row>
    <row r="4" spans="1:6" ht="15" thickBot="1" x14ac:dyDescent="0.4">
      <c r="A4" s="21" t="str">
        <f>формуляр!A8</f>
        <v>Бязь гладкоокрашенная</v>
      </c>
      <c r="B4" s="109">
        <f>формуляр!B8</f>
        <v>0</v>
      </c>
      <c r="C4" s="4">
        <f>формуляр!C8</f>
        <v>0</v>
      </c>
      <c r="D4" s="26">
        <f t="shared" si="0"/>
        <v>0</v>
      </c>
      <c r="E4" s="60"/>
      <c r="F4" s="60"/>
    </row>
    <row r="5" spans="1:6" ht="15" thickBot="1" x14ac:dyDescent="0.4">
      <c r="A5" s="21">
        <f>формуляр!A9</f>
        <v>0</v>
      </c>
      <c r="B5" s="109">
        <f>формуляр!B9</f>
        <v>0</v>
      </c>
      <c r="C5" s="4">
        <f>формуляр!C9</f>
        <v>0</v>
      </c>
      <c r="D5" s="26">
        <f t="shared" si="0"/>
        <v>0</v>
      </c>
      <c r="E5" s="60"/>
      <c r="F5" s="60"/>
    </row>
    <row r="6" spans="1:6" ht="15" thickBot="1" x14ac:dyDescent="0.4">
      <c r="A6" s="21">
        <f>формуляр!A10</f>
        <v>0</v>
      </c>
      <c r="B6" s="109">
        <f>формуляр!B10</f>
        <v>0</v>
      </c>
      <c r="C6" s="4">
        <f>формуляр!C10</f>
        <v>0</v>
      </c>
      <c r="D6" s="26">
        <f t="shared" si="0"/>
        <v>0</v>
      </c>
      <c r="E6" s="60"/>
      <c r="F6" s="60"/>
    </row>
    <row r="7" spans="1:6" ht="15" thickBot="1" x14ac:dyDescent="0.4">
      <c r="A7" s="21">
        <f>формуляр!A11</f>
        <v>0</v>
      </c>
      <c r="B7" s="109">
        <f>формуляр!B11</f>
        <v>0</v>
      </c>
      <c r="C7" s="4">
        <f>формуляр!C11</f>
        <v>0</v>
      </c>
      <c r="D7" s="26">
        <f t="shared" si="0"/>
        <v>0</v>
      </c>
      <c r="E7" s="60"/>
      <c r="F7" s="60"/>
    </row>
    <row r="8" spans="1:6" ht="15" thickBot="1" x14ac:dyDescent="0.4">
      <c r="A8" s="21">
        <f>формуляр!A12</f>
        <v>0</v>
      </c>
      <c r="B8" s="109">
        <f>формуляр!B12</f>
        <v>0</v>
      </c>
      <c r="C8" s="4">
        <f>формуляр!C12</f>
        <v>0</v>
      </c>
      <c r="D8" s="26">
        <f t="shared" si="0"/>
        <v>0</v>
      </c>
      <c r="E8" s="60"/>
      <c r="F8" s="60"/>
    </row>
    <row r="9" spans="1:6" x14ac:dyDescent="0.35">
      <c r="A9" s="21">
        <f>формуляр!A13</f>
        <v>0</v>
      </c>
      <c r="B9" s="109">
        <f>формуляр!B13</f>
        <v>0</v>
      </c>
      <c r="C9" s="4">
        <f>формуляр!C13</f>
        <v>0</v>
      </c>
      <c r="D9" s="26">
        <f t="shared" si="0"/>
        <v>0</v>
      </c>
      <c r="E9" s="60"/>
      <c r="F9" s="60"/>
    </row>
    <row r="10" spans="1:6" ht="15" thickBot="1" x14ac:dyDescent="0.4">
      <c r="A10" s="27" t="s">
        <v>5</v>
      </c>
      <c r="B10" s="28"/>
      <c r="C10" s="29"/>
      <c r="D10" s="30">
        <f>SUM(D3:D9)</f>
        <v>0</v>
      </c>
      <c r="E10" s="61"/>
      <c r="F10" s="61"/>
    </row>
    <row r="11" spans="1:6" ht="19" thickBot="1" x14ac:dyDescent="0.5">
      <c r="A11" s="119" t="s">
        <v>35</v>
      </c>
      <c r="B11" s="120"/>
      <c r="C11" s="120"/>
      <c r="D11" s="120"/>
      <c r="E11" s="62"/>
      <c r="F11" s="62"/>
    </row>
    <row r="12" spans="1:6" x14ac:dyDescent="0.35">
      <c r="A12" s="21" t="s">
        <v>6</v>
      </c>
      <c r="B12" s="89">
        <f>B13*10</f>
        <v>114.94252873563219</v>
      </c>
      <c r="C12" s="22">
        <f>Лист1!I12</f>
        <v>2000</v>
      </c>
      <c r="D12" s="24">
        <f>C12/B12</f>
        <v>17.399999999999999</v>
      </c>
      <c r="E12" s="60"/>
      <c r="F12" s="60"/>
    </row>
    <row r="13" spans="1:6" x14ac:dyDescent="0.35">
      <c r="A13" s="25" t="s">
        <v>9</v>
      </c>
      <c r="B13" s="9">
        <f>Лист1!I7</f>
        <v>11.494252873563219</v>
      </c>
      <c r="C13" s="8">
        <f>C12</f>
        <v>2000</v>
      </c>
      <c r="D13" s="26">
        <f>C13/B13</f>
        <v>173.99999999999997</v>
      </c>
      <c r="E13" s="60"/>
      <c r="F13" s="60"/>
    </row>
    <row r="14" spans="1:6" x14ac:dyDescent="0.35">
      <c r="A14" s="31" t="s">
        <v>10</v>
      </c>
      <c r="B14" s="9">
        <f>B12</f>
        <v>114.94252873563219</v>
      </c>
      <c r="C14" s="8">
        <f>C12</f>
        <v>2000</v>
      </c>
      <c r="D14" s="26">
        <f>C14/B14</f>
        <v>17.399999999999999</v>
      </c>
      <c r="E14" s="60"/>
      <c r="F14" s="60"/>
    </row>
    <row r="15" spans="1:6" ht="15" thickBot="1" x14ac:dyDescent="0.4">
      <c r="A15" s="53" t="s">
        <v>11</v>
      </c>
      <c r="B15" s="48"/>
      <c r="C15" s="48"/>
      <c r="D15" s="54">
        <f>('[1]постоянные затраты'!$D$12/(Лист1!I7*'[1]постоянные затраты'!$D$16))+Лист1!F15</f>
        <v>105.16729333333333</v>
      </c>
      <c r="E15" s="60"/>
      <c r="F15" s="60"/>
    </row>
    <row r="16" spans="1:6" ht="15" thickBot="1" x14ac:dyDescent="0.4">
      <c r="A16" s="55" t="s">
        <v>7</v>
      </c>
      <c r="B16" s="36"/>
      <c r="C16" s="36"/>
      <c r="D16" s="37">
        <f>SUM(D12:D15)</f>
        <v>313.96729333333332</v>
      </c>
      <c r="E16" s="47"/>
      <c r="F16" s="47"/>
    </row>
    <row r="17" spans="1:10" ht="26" customHeight="1" thickBot="1" x14ac:dyDescent="0.4">
      <c r="E17" s="47"/>
      <c r="F17" s="47"/>
    </row>
    <row r="18" spans="1:10" ht="15.5" x14ac:dyDescent="0.35">
      <c r="A18" s="121" t="s">
        <v>34</v>
      </c>
      <c r="B18" s="122"/>
      <c r="C18" s="122"/>
      <c r="D18" s="123"/>
      <c r="E18" s="46"/>
      <c r="F18" s="46"/>
    </row>
    <row r="19" spans="1:10" ht="15.5" x14ac:dyDescent="0.35">
      <c r="A19" s="51"/>
      <c r="B19" s="8"/>
      <c r="C19" s="8"/>
      <c r="D19" s="35"/>
      <c r="E19" s="47"/>
      <c r="F19" s="47"/>
    </row>
    <row r="20" spans="1:10" ht="16" thickBot="1" x14ac:dyDescent="0.4">
      <c r="A20" s="52"/>
      <c r="B20" s="48"/>
      <c r="C20" s="48"/>
      <c r="D20" s="44"/>
      <c r="E20" s="47"/>
      <c r="F20" s="47"/>
    </row>
    <row r="21" spans="1:10" ht="15" thickBot="1" x14ac:dyDescent="0.4">
      <c r="A21" s="55" t="s">
        <v>7</v>
      </c>
      <c r="B21" s="36"/>
      <c r="C21" s="36"/>
      <c r="D21" s="37">
        <f>SUM(D19:D20)</f>
        <v>0</v>
      </c>
      <c r="E21" s="47"/>
      <c r="F21" s="47"/>
    </row>
    <row r="22" spans="1:10" ht="18" customHeight="1" thickBot="1" x14ac:dyDescent="0.4">
      <c r="A22" s="124" t="s">
        <v>30</v>
      </c>
      <c r="B22" s="125"/>
      <c r="C22" s="125"/>
      <c r="D22" s="126"/>
      <c r="E22" s="63"/>
      <c r="F22" s="63"/>
    </row>
    <row r="23" spans="1:10" ht="16" customHeight="1" thickBot="1" x14ac:dyDescent="0.4">
      <c r="A23" s="56" t="s">
        <v>27</v>
      </c>
      <c r="B23" s="57">
        <v>1</v>
      </c>
      <c r="C23" s="57">
        <v>30</v>
      </c>
      <c r="D23" s="58">
        <f>B23*C23</f>
        <v>30</v>
      </c>
      <c r="E23" s="47"/>
      <c r="F23" s="47"/>
    </row>
    <row r="24" spans="1:10" ht="16" customHeight="1" thickBot="1" x14ac:dyDescent="0.4">
      <c r="A24" s="34"/>
      <c r="B24" s="3"/>
      <c r="C24" s="3"/>
      <c r="D24" s="58">
        <f t="shared" ref="D24:D27" si="1">B24*C24</f>
        <v>0</v>
      </c>
      <c r="E24" s="47"/>
      <c r="F24" s="47"/>
    </row>
    <row r="25" spans="1:10" ht="16" customHeight="1" thickBot="1" x14ac:dyDescent="0.4">
      <c r="A25" s="34"/>
      <c r="B25" s="3"/>
      <c r="C25" s="3"/>
      <c r="D25" s="58">
        <f t="shared" si="1"/>
        <v>0</v>
      </c>
      <c r="E25" s="47"/>
      <c r="F25" s="47"/>
    </row>
    <row r="26" spans="1:10" ht="16" customHeight="1" thickBot="1" x14ac:dyDescent="0.4">
      <c r="A26" s="34"/>
      <c r="B26" s="3"/>
      <c r="C26" s="3"/>
      <c r="D26" s="58">
        <f t="shared" si="1"/>
        <v>0</v>
      </c>
      <c r="E26" s="47"/>
      <c r="F26" s="47"/>
    </row>
    <row r="27" spans="1:10" ht="16" customHeight="1" thickBot="1" x14ac:dyDescent="0.4">
      <c r="A27" s="43"/>
      <c r="B27" s="40"/>
      <c r="C27" s="40"/>
      <c r="D27" s="58">
        <f t="shared" si="1"/>
        <v>0</v>
      </c>
      <c r="E27" s="47"/>
      <c r="F27" s="47" t="s">
        <v>1</v>
      </c>
      <c r="G27" t="s">
        <v>218</v>
      </c>
      <c r="H27" t="s">
        <v>219</v>
      </c>
      <c r="I27" t="s">
        <v>220</v>
      </c>
      <c r="J27" t="s">
        <v>221</v>
      </c>
    </row>
    <row r="28" spans="1:10" ht="16" customHeight="1" thickBot="1" x14ac:dyDescent="0.4">
      <c r="A28" s="45" t="s">
        <v>31</v>
      </c>
      <c r="B28" s="39"/>
      <c r="C28" s="39"/>
      <c r="D28" s="37">
        <f>SUM(D23:D27)+Лист1!H15</f>
        <v>34</v>
      </c>
      <c r="E28" s="47"/>
      <c r="F28" s="47" t="s">
        <v>222</v>
      </c>
      <c r="G28">
        <v>2</v>
      </c>
      <c r="H28">
        <v>1.7</v>
      </c>
      <c r="I28">
        <v>1.6</v>
      </c>
      <c r="J28">
        <v>1.5</v>
      </c>
    </row>
    <row r="29" spans="1:10" ht="15" thickBot="1" x14ac:dyDescent="0.4">
      <c r="A29" s="5"/>
      <c r="D29" s="11"/>
      <c r="E29" s="11"/>
      <c r="F29" s="11" t="s">
        <v>223</v>
      </c>
      <c r="G29">
        <f>IF(AND(B36&lt;=100,B36=100),D33,0)</f>
        <v>0</v>
      </c>
      <c r="H29">
        <f>IF(AND(B36&lt;=300,B36=300),D33,0)</f>
        <v>559.83796200716847</v>
      </c>
      <c r="I29">
        <f>IF(AND(B36&lt;=500,B36=500),D33,0)</f>
        <v>0</v>
      </c>
      <c r="J29">
        <f>IF(AND(B36&lt;=1000,B36=1000),D33,0)</f>
        <v>0</v>
      </c>
    </row>
    <row r="30" spans="1:10" ht="15" thickBot="1" x14ac:dyDescent="0.4">
      <c r="A30" s="12" t="s">
        <v>13</v>
      </c>
      <c r="B30" s="13"/>
      <c r="C30" s="13"/>
      <c r="D30" s="14">
        <f>D10+D16+D21</f>
        <v>313.96729333333332</v>
      </c>
      <c r="E30" s="61"/>
      <c r="F30" s="61"/>
    </row>
    <row r="31" spans="1:10" ht="23" customHeight="1" thickBot="1" x14ac:dyDescent="0.4">
      <c r="A31" s="50" t="s">
        <v>12</v>
      </c>
      <c r="B31" s="33"/>
      <c r="C31" s="67"/>
      <c r="D31" s="38">
        <v>1.55</v>
      </c>
      <c r="E31" s="61"/>
      <c r="F31" s="61"/>
    </row>
    <row r="32" spans="1:10" ht="15" thickBot="1" x14ac:dyDescent="0.4">
      <c r="A32" s="15" t="s">
        <v>14</v>
      </c>
      <c r="B32" s="13"/>
      <c r="C32" s="13"/>
      <c r="D32" s="14">
        <f>D30*D31+D28</f>
        <v>520.64930466666669</v>
      </c>
      <c r="E32" s="61"/>
      <c r="F32" s="61"/>
    </row>
    <row r="33" spans="1:6" ht="16" thickBot="1" x14ac:dyDescent="0.4">
      <c r="A33" s="16" t="s">
        <v>15</v>
      </c>
      <c r="B33" s="13"/>
      <c r="C33" s="13"/>
      <c r="D33" s="17">
        <f>D32/0.93</f>
        <v>559.83796200716847</v>
      </c>
      <c r="E33" s="32"/>
      <c r="F33" s="32"/>
    </row>
    <row r="35" spans="1:6" x14ac:dyDescent="0.35">
      <c r="A35" s="6" t="s">
        <v>0</v>
      </c>
      <c r="B35" s="7">
        <v>25</v>
      </c>
    </row>
    <row r="36" spans="1:6" x14ac:dyDescent="0.35">
      <c r="A36" s="7" t="s">
        <v>1</v>
      </c>
      <c r="B36" s="102">
        <v>300</v>
      </c>
    </row>
    <row r="37" spans="1:6" ht="15" thickBot="1" x14ac:dyDescent="0.4">
      <c r="A37" s="6" t="s">
        <v>8</v>
      </c>
      <c r="B37" s="7">
        <v>12</v>
      </c>
    </row>
    <row r="38" spans="1:6" ht="18.5" x14ac:dyDescent="0.45">
      <c r="A38" s="68" t="s">
        <v>16</v>
      </c>
      <c r="B38" s="69">
        <f>D33*B36</f>
        <v>167951.38860215055</v>
      </c>
    </row>
    <row r="39" spans="1:6" ht="43.5" x14ac:dyDescent="0.35">
      <c r="A39" s="65" t="s">
        <v>32</v>
      </c>
      <c r="B39" s="65" t="s">
        <v>33</v>
      </c>
    </row>
    <row r="40" spans="1:6" x14ac:dyDescent="0.35">
      <c r="A40" s="20">
        <f>B36</f>
        <v>300</v>
      </c>
      <c r="B40" s="66"/>
    </row>
    <row r="41" spans="1:6" x14ac:dyDescent="0.35">
      <c r="A41" s="8">
        <f t="shared" ref="A41:A47" si="2">B3*$A$40</f>
        <v>0</v>
      </c>
      <c r="B41" s="3">
        <f t="shared" ref="B41:B47" si="3">C3*A41</f>
        <v>0</v>
      </c>
    </row>
    <row r="42" spans="1:6" x14ac:dyDescent="0.35">
      <c r="A42" s="8">
        <f t="shared" si="2"/>
        <v>0</v>
      </c>
      <c r="B42" s="3">
        <f t="shared" si="3"/>
        <v>0</v>
      </c>
    </row>
    <row r="43" spans="1:6" x14ac:dyDescent="0.35">
      <c r="A43" s="8">
        <f t="shared" si="2"/>
        <v>0</v>
      </c>
      <c r="B43" s="3">
        <f t="shared" si="3"/>
        <v>0</v>
      </c>
    </row>
    <row r="44" spans="1:6" x14ac:dyDescent="0.35">
      <c r="A44" s="8">
        <f t="shared" si="2"/>
        <v>0</v>
      </c>
      <c r="B44" s="3">
        <f t="shared" si="3"/>
        <v>0</v>
      </c>
    </row>
    <row r="45" spans="1:6" x14ac:dyDescent="0.35">
      <c r="A45" s="8">
        <f t="shared" si="2"/>
        <v>0</v>
      </c>
      <c r="B45" s="3">
        <f t="shared" si="3"/>
        <v>0</v>
      </c>
    </row>
    <row r="46" spans="1:6" x14ac:dyDescent="0.35">
      <c r="A46" s="8">
        <f t="shared" si="2"/>
        <v>0</v>
      </c>
      <c r="B46" s="3">
        <f t="shared" si="3"/>
        <v>0</v>
      </c>
    </row>
    <row r="47" spans="1:6" ht="15" thickBot="1" x14ac:dyDescent="0.4">
      <c r="A47" s="8">
        <f t="shared" si="2"/>
        <v>0</v>
      </c>
      <c r="B47" s="40">
        <f t="shared" si="3"/>
        <v>0</v>
      </c>
    </row>
    <row r="48" spans="1:6" ht="15" thickBot="1" x14ac:dyDescent="0.4">
      <c r="A48" s="19" t="s">
        <v>17</v>
      </c>
      <c r="B48" s="70">
        <f>SUM(B41:B47)</f>
        <v>0</v>
      </c>
    </row>
    <row r="49" spans="1:2" ht="15" thickBot="1" x14ac:dyDescent="0.4">
      <c r="A49" s="42" t="s">
        <v>18</v>
      </c>
      <c r="B49" s="71">
        <f>D15*'расчет сс'!B36</f>
        <v>31550.187999999998</v>
      </c>
    </row>
    <row r="50" spans="1:2" ht="15" thickBot="1" x14ac:dyDescent="0.4">
      <c r="A50" s="41" t="s">
        <v>19</v>
      </c>
      <c r="B50" s="72">
        <f>SUM(D12:D14)*'расчет сс'!B36</f>
        <v>62639.999999999993</v>
      </c>
    </row>
    <row r="51" spans="1:2" x14ac:dyDescent="0.35">
      <c r="A51" s="18" t="s">
        <v>20</v>
      </c>
      <c r="B51" s="73">
        <f>B38*7/107</f>
        <v>10987.474020701437</v>
      </c>
    </row>
    <row r="52" spans="1:2" ht="15" thickBot="1" x14ac:dyDescent="0.4">
      <c r="A52" s="49" t="s">
        <v>21</v>
      </c>
      <c r="B52" s="90">
        <f>B38-SUM(B48:B51)-(D28*B36)</f>
        <v>52573.726581449111</v>
      </c>
    </row>
  </sheetData>
  <mergeCells count="7">
    <mergeCell ref="A11:D11"/>
    <mergeCell ref="A18:D18"/>
    <mergeCell ref="A22:D2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'справ.сторонних услуг'!$A$1:$A$5</xm:f>
          </x14:formula1>
          <xm:sqref>A23:A27</xm:sqref>
        </x14:dataValidation>
        <x14:dataValidation type="list" allowBlank="1" showInputMessage="1" showErrorMessage="1">
          <x14:formula1>
            <xm:f>'справочник инструменты'!$A$1:$A$2</xm:f>
          </x14:formula1>
          <xm:sqref>A19:A20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52"/>
  <sheetViews>
    <sheetView zoomScale="91" zoomScaleNormal="91" workbookViewId="0">
      <selection activeCell="A4" sqref="A4"/>
    </sheetView>
  </sheetViews>
  <sheetFormatPr defaultRowHeight="14.5" x14ac:dyDescent="0.35"/>
  <cols>
    <col min="1" max="1" width="24.81640625" customWidth="1"/>
    <col min="2" max="2" width="13" customWidth="1"/>
    <col min="3" max="3" width="14.6328125" customWidth="1"/>
    <col min="4" max="4" width="14" customWidth="1"/>
  </cols>
  <sheetData>
    <row r="1" spans="1:4" ht="14.5" customHeight="1" x14ac:dyDescent="0.35">
      <c r="A1" s="127" t="s">
        <v>29</v>
      </c>
      <c r="B1" s="129" t="s">
        <v>2</v>
      </c>
      <c r="C1" s="129" t="s">
        <v>3</v>
      </c>
      <c r="D1" s="129" t="s">
        <v>4</v>
      </c>
    </row>
    <row r="2" spans="1:4" ht="15" customHeight="1" thickBot="1" x14ac:dyDescent="0.4">
      <c r="A2" s="128"/>
      <c r="B2" s="130"/>
      <c r="C2" s="130"/>
      <c r="D2" s="130"/>
    </row>
    <row r="3" spans="1:4" ht="15" thickBot="1" x14ac:dyDescent="0.4">
      <c r="A3" s="21" t="str">
        <f>'расчет сс'!A3</f>
        <v>Атлас</v>
      </c>
      <c r="B3" s="22"/>
      <c r="C3" s="23"/>
      <c r="D3" s="24">
        <f t="shared" ref="D3:D9" si="0">B3*C3</f>
        <v>0</v>
      </c>
    </row>
    <row r="4" spans="1:4" ht="15" thickBot="1" x14ac:dyDescent="0.4">
      <c r="A4" s="21" t="str">
        <f>'расчет сс'!A4</f>
        <v>Бязь гладкоокрашенная</v>
      </c>
      <c r="B4" s="83"/>
      <c r="C4" s="4"/>
      <c r="D4" s="26">
        <f t="shared" si="0"/>
        <v>0</v>
      </c>
    </row>
    <row r="5" spans="1:4" ht="15" thickBot="1" x14ac:dyDescent="0.4">
      <c r="A5" s="21">
        <f>'расчет сс'!A5</f>
        <v>0</v>
      </c>
      <c r="B5" s="83"/>
      <c r="C5" s="4"/>
      <c r="D5" s="26">
        <f t="shared" si="0"/>
        <v>0</v>
      </c>
    </row>
    <row r="6" spans="1:4" ht="15" thickBot="1" x14ac:dyDescent="0.4">
      <c r="A6" s="21">
        <f>'расчет сс'!A6</f>
        <v>0</v>
      </c>
      <c r="B6" s="83"/>
      <c r="C6" s="4"/>
      <c r="D6" s="26">
        <f t="shared" si="0"/>
        <v>0</v>
      </c>
    </row>
    <row r="7" spans="1:4" ht="15" thickBot="1" x14ac:dyDescent="0.4">
      <c r="A7" s="21">
        <f>'расчет сс'!A7</f>
        <v>0</v>
      </c>
      <c r="B7" s="83"/>
      <c r="C7" s="4"/>
      <c r="D7" s="26">
        <f t="shared" si="0"/>
        <v>0</v>
      </c>
    </row>
    <row r="8" spans="1:4" ht="15" thickBot="1" x14ac:dyDescent="0.4">
      <c r="A8" s="21">
        <f>'расчет сс'!A8</f>
        <v>0</v>
      </c>
      <c r="B8" s="83"/>
      <c r="C8" s="4"/>
      <c r="D8" s="26">
        <f t="shared" si="0"/>
        <v>0</v>
      </c>
    </row>
    <row r="9" spans="1:4" x14ac:dyDescent="0.35">
      <c r="A9" s="21">
        <f>'расчет сс'!A9</f>
        <v>0</v>
      </c>
      <c r="B9" s="83"/>
      <c r="C9" s="4"/>
      <c r="D9" s="26">
        <f t="shared" si="0"/>
        <v>0</v>
      </c>
    </row>
    <row r="10" spans="1:4" ht="15" thickBot="1" x14ac:dyDescent="0.4">
      <c r="A10" s="27" t="s">
        <v>5</v>
      </c>
      <c r="B10" s="28"/>
      <c r="C10" s="29"/>
      <c r="D10" s="30">
        <f>SUM(D3:D9)</f>
        <v>0</v>
      </c>
    </row>
    <row r="11" spans="1:4" ht="19" thickBot="1" x14ac:dyDescent="0.5">
      <c r="A11" s="119" t="s">
        <v>35</v>
      </c>
      <c r="B11" s="120"/>
      <c r="C11" s="120"/>
      <c r="D11" s="120"/>
    </row>
    <row r="12" spans="1:4" x14ac:dyDescent="0.35">
      <c r="A12" s="21" t="s">
        <v>6</v>
      </c>
      <c r="B12" s="22">
        <f>B13*10</f>
        <v>0</v>
      </c>
      <c r="C12" s="22">
        <f>Лист1!I12</f>
        <v>2000</v>
      </c>
      <c r="D12" s="24" t="e">
        <f>C12/B12</f>
        <v>#DIV/0!</v>
      </c>
    </row>
    <row r="13" spans="1:4" x14ac:dyDescent="0.35">
      <c r="A13" s="25" t="s">
        <v>9</v>
      </c>
      <c r="B13" s="83">
        <f>B37</f>
        <v>0</v>
      </c>
      <c r="C13" s="83">
        <f>C12</f>
        <v>2000</v>
      </c>
      <c r="D13" s="26" t="e">
        <f>C13/B13</f>
        <v>#DIV/0!</v>
      </c>
    </row>
    <row r="14" spans="1:4" x14ac:dyDescent="0.35">
      <c r="A14" s="31" t="s">
        <v>10</v>
      </c>
      <c r="B14" s="83">
        <f>B12</f>
        <v>0</v>
      </c>
      <c r="C14" s="83">
        <f>C12</f>
        <v>2000</v>
      </c>
      <c r="D14" s="26" t="e">
        <f>C14/B14</f>
        <v>#DIV/0!</v>
      </c>
    </row>
    <row r="15" spans="1:4" ht="15" thickBot="1" x14ac:dyDescent="0.4">
      <c r="A15" s="53" t="s">
        <v>11</v>
      </c>
      <c r="B15" s="48"/>
      <c r="C15" s="48"/>
      <c r="D15" s="54" t="e">
        <f>Лист1!F15+('[1]постоянные затраты'!$D$12/(B37*'[1]постоянные затраты'!#REF!))</f>
        <v>#REF!</v>
      </c>
    </row>
    <row r="16" spans="1:4" ht="15" thickBot="1" x14ac:dyDescent="0.4">
      <c r="A16" s="55" t="s">
        <v>7</v>
      </c>
      <c r="B16" s="36"/>
      <c r="C16" s="36"/>
      <c r="D16" s="37" t="e">
        <f>SUM(D12:D15)</f>
        <v>#DIV/0!</v>
      </c>
    </row>
    <row r="17" spans="1:4" ht="15" thickBot="1" x14ac:dyDescent="0.4"/>
    <row r="18" spans="1:4" ht="15.5" x14ac:dyDescent="0.35">
      <c r="A18" s="121" t="s">
        <v>34</v>
      </c>
      <c r="B18" s="122"/>
      <c r="C18" s="122"/>
      <c r="D18" s="123"/>
    </row>
    <row r="19" spans="1:4" ht="15.5" x14ac:dyDescent="0.35">
      <c r="A19" s="51"/>
      <c r="B19" s="83"/>
      <c r="C19" s="83"/>
      <c r="D19" s="35"/>
    </row>
    <row r="20" spans="1:4" ht="16" thickBot="1" x14ac:dyDescent="0.4">
      <c r="A20" s="52"/>
      <c r="B20" s="48"/>
      <c r="C20" s="48"/>
      <c r="D20" s="44"/>
    </row>
    <row r="21" spans="1:4" ht="15" thickBot="1" x14ac:dyDescent="0.4">
      <c r="A21" s="55" t="s">
        <v>7</v>
      </c>
      <c r="B21" s="36"/>
      <c r="C21" s="36"/>
      <c r="D21" s="37">
        <f>SUM(D19:D20)</f>
        <v>0</v>
      </c>
    </row>
    <row r="22" spans="1:4" ht="16" customHeight="1" thickBot="1" x14ac:dyDescent="0.4">
      <c r="A22" s="124" t="s">
        <v>30</v>
      </c>
      <c r="B22" s="125"/>
      <c r="C22" s="125"/>
      <c r="D22" s="126"/>
    </row>
    <row r="23" spans="1:4" ht="15" thickBot="1" x14ac:dyDescent="0.4">
      <c r="A23" s="56"/>
      <c r="B23" s="57"/>
      <c r="C23" s="57"/>
      <c r="D23" s="58">
        <f>B23*C23</f>
        <v>0</v>
      </c>
    </row>
    <row r="24" spans="1:4" ht="15" thickBot="1" x14ac:dyDescent="0.4">
      <c r="A24" s="34"/>
      <c r="B24" s="3"/>
      <c r="C24" s="3"/>
      <c r="D24" s="58">
        <f t="shared" ref="D24:D27" si="1">B24*C24</f>
        <v>0</v>
      </c>
    </row>
    <row r="25" spans="1:4" ht="15" thickBot="1" x14ac:dyDescent="0.4">
      <c r="A25" s="34"/>
      <c r="B25" s="3"/>
      <c r="C25" s="3"/>
      <c r="D25" s="58">
        <f t="shared" si="1"/>
        <v>0</v>
      </c>
    </row>
    <row r="26" spans="1:4" ht="15" thickBot="1" x14ac:dyDescent="0.4">
      <c r="A26" s="34"/>
      <c r="B26" s="3"/>
      <c r="C26" s="3"/>
      <c r="D26" s="58">
        <f t="shared" si="1"/>
        <v>0</v>
      </c>
    </row>
    <row r="27" spans="1:4" ht="15" thickBot="1" x14ac:dyDescent="0.4">
      <c r="A27" s="43"/>
      <c r="B27" s="40"/>
      <c r="C27" s="40"/>
      <c r="D27" s="58">
        <f t="shared" si="1"/>
        <v>0</v>
      </c>
    </row>
    <row r="28" spans="1:4" ht="16" thickBot="1" x14ac:dyDescent="0.4">
      <c r="A28" s="45" t="s">
        <v>31</v>
      </c>
      <c r="B28" s="39"/>
      <c r="C28" s="39"/>
      <c r="D28" s="37">
        <f>SUM(D23:D27)+Лист1!H15</f>
        <v>4</v>
      </c>
    </row>
    <row r="29" spans="1:4" ht="15" thickBot="1" x14ac:dyDescent="0.4">
      <c r="A29" s="5"/>
      <c r="D29" s="11"/>
    </row>
    <row r="30" spans="1:4" ht="29.5" thickBot="1" x14ac:dyDescent="0.4">
      <c r="A30" s="12" t="s">
        <v>13</v>
      </c>
      <c r="B30" s="13"/>
      <c r="C30" s="13"/>
      <c r="D30" s="14" t="e">
        <f>D10+D16+D21</f>
        <v>#DIV/0!</v>
      </c>
    </row>
    <row r="31" spans="1:4" ht="16" thickBot="1" x14ac:dyDescent="0.4">
      <c r="A31" s="50" t="s">
        <v>12</v>
      </c>
      <c r="B31" s="33"/>
      <c r="C31" s="67"/>
      <c r="D31" s="38">
        <f>'расчет сс'!D31</f>
        <v>1.55</v>
      </c>
    </row>
    <row r="32" spans="1:4" ht="15" thickBot="1" x14ac:dyDescent="0.4">
      <c r="A32" s="15" t="s">
        <v>14</v>
      </c>
      <c r="B32" s="13"/>
      <c r="C32" s="13"/>
      <c r="D32" s="14" t="e">
        <f>D30*D31+D28</f>
        <v>#DIV/0!</v>
      </c>
    </row>
    <row r="33" spans="1:4" ht="31.5" thickBot="1" x14ac:dyDescent="0.4">
      <c r="A33" s="16" t="s">
        <v>15</v>
      </c>
      <c r="B33" s="13"/>
      <c r="C33" s="13"/>
      <c r="D33" s="17"/>
    </row>
    <row r="35" spans="1:4" x14ac:dyDescent="0.35">
      <c r="A35" s="81" t="s">
        <v>0</v>
      </c>
      <c r="B35" s="82">
        <v>26</v>
      </c>
    </row>
    <row r="36" spans="1:4" x14ac:dyDescent="0.35">
      <c r="A36" s="82" t="s">
        <v>1</v>
      </c>
      <c r="B36" s="82">
        <f>'расчет сс'!B36</f>
        <v>300</v>
      </c>
    </row>
    <row r="37" spans="1:4" ht="15" thickBot="1" x14ac:dyDescent="0.4">
      <c r="A37" s="81" t="s">
        <v>8</v>
      </c>
      <c r="B37" s="82"/>
    </row>
    <row r="38" spans="1:4" ht="18.5" x14ac:dyDescent="0.45">
      <c r="A38" s="68" t="s">
        <v>16</v>
      </c>
      <c r="B38" s="69">
        <f>D33*B36</f>
        <v>0</v>
      </c>
    </row>
    <row r="39" spans="1:4" ht="43.5" x14ac:dyDescent="0.35">
      <c r="A39" s="65" t="s">
        <v>32</v>
      </c>
      <c r="B39" s="65" t="s">
        <v>33</v>
      </c>
    </row>
    <row r="40" spans="1:4" x14ac:dyDescent="0.35">
      <c r="A40" s="20">
        <f>B36</f>
        <v>300</v>
      </c>
      <c r="B40" s="66"/>
    </row>
    <row r="41" spans="1:4" x14ac:dyDescent="0.35">
      <c r="A41" s="83">
        <f t="shared" ref="A41:A47" si="2">B3*$A$40</f>
        <v>0</v>
      </c>
      <c r="B41" s="3">
        <f t="shared" ref="B41:B47" si="3">C3*A41</f>
        <v>0</v>
      </c>
    </row>
    <row r="42" spans="1:4" x14ac:dyDescent="0.35">
      <c r="A42" s="83">
        <f t="shared" si="2"/>
        <v>0</v>
      </c>
      <c r="B42" s="3">
        <f t="shared" si="3"/>
        <v>0</v>
      </c>
    </row>
    <row r="43" spans="1:4" x14ac:dyDescent="0.35">
      <c r="A43" s="83">
        <f t="shared" si="2"/>
        <v>0</v>
      </c>
      <c r="B43" s="3">
        <f t="shared" si="3"/>
        <v>0</v>
      </c>
    </row>
    <row r="44" spans="1:4" x14ac:dyDescent="0.35">
      <c r="A44" s="83">
        <f t="shared" si="2"/>
        <v>0</v>
      </c>
      <c r="B44" s="3">
        <f t="shared" si="3"/>
        <v>0</v>
      </c>
    </row>
    <row r="45" spans="1:4" x14ac:dyDescent="0.35">
      <c r="A45" s="83">
        <f t="shared" si="2"/>
        <v>0</v>
      </c>
      <c r="B45" s="3">
        <f t="shared" si="3"/>
        <v>0</v>
      </c>
    </row>
    <row r="46" spans="1:4" x14ac:dyDescent="0.35">
      <c r="A46" s="83">
        <f t="shared" si="2"/>
        <v>0</v>
      </c>
      <c r="B46" s="3">
        <f t="shared" si="3"/>
        <v>0</v>
      </c>
    </row>
    <row r="47" spans="1:4" ht="15" thickBot="1" x14ac:dyDescent="0.4">
      <c r="A47" s="83">
        <f t="shared" si="2"/>
        <v>0</v>
      </c>
      <c r="B47" s="40">
        <f t="shared" si="3"/>
        <v>0</v>
      </c>
    </row>
    <row r="48" spans="1:4" ht="15" thickBot="1" x14ac:dyDescent="0.4">
      <c r="A48" s="19" t="s">
        <v>17</v>
      </c>
      <c r="B48" s="70">
        <f>SUM(B41:B47)</f>
        <v>0</v>
      </c>
    </row>
    <row r="49" spans="1:2" ht="29.5" thickBot="1" x14ac:dyDescent="0.4">
      <c r="A49" s="42" t="s">
        <v>18</v>
      </c>
      <c r="B49" s="71" t="e">
        <f>D15*'расчет сс'!B36</f>
        <v>#REF!</v>
      </c>
    </row>
    <row r="50" spans="1:2" ht="15" thickBot="1" x14ac:dyDescent="0.4">
      <c r="A50" s="41" t="s">
        <v>19</v>
      </c>
      <c r="B50" s="72" t="e">
        <f>SUM(D12:D14)*'расчет сс'!B36</f>
        <v>#DIV/0!</v>
      </c>
    </row>
    <row r="51" spans="1:2" x14ac:dyDescent="0.35">
      <c r="A51" s="18" t="s">
        <v>20</v>
      </c>
      <c r="B51" s="73">
        <f>B38*7/107</f>
        <v>0</v>
      </c>
    </row>
    <row r="52" spans="1:2" ht="15" thickBot="1" x14ac:dyDescent="0.4">
      <c r="A52" s="49" t="s">
        <v>21</v>
      </c>
      <c r="B52" s="90" t="e">
        <f>B38-SUM(B48:B51)-(D28*B36)</f>
        <v>#REF!</v>
      </c>
    </row>
  </sheetData>
  <mergeCells count="7">
    <mergeCell ref="A22:D22"/>
    <mergeCell ref="A1:A2"/>
    <mergeCell ref="B1:B2"/>
    <mergeCell ref="C1:C2"/>
    <mergeCell ref="D1:D2"/>
    <mergeCell ref="A11:D11"/>
    <mergeCell ref="A18:D1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'справочник инструменты'!$A$1:$A$2</xm:f>
          </x14:formula1>
          <xm:sqref>A19:A20</xm:sqref>
        </x14:dataValidation>
        <x14:dataValidation type="list" allowBlank="1" showInputMessage="1" showErrorMessage="1">
          <x14:formula1>
            <xm:f>'справ.сторонних услуг'!$A$1:$A$5</xm:f>
          </x14:formula1>
          <xm:sqref>A23:A27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3"/>
  <sheetViews>
    <sheetView topLeftCell="E1" zoomScale="82" zoomScaleNormal="82" workbookViewId="0">
      <selection activeCell="K18" sqref="K18"/>
    </sheetView>
  </sheetViews>
  <sheetFormatPr defaultRowHeight="14.5" x14ac:dyDescent="0.35"/>
  <cols>
    <col min="1" max="1" width="4.1796875" customWidth="1"/>
    <col min="3" max="3" width="13.6328125" customWidth="1"/>
    <col min="4" max="4" width="14.1796875" customWidth="1"/>
    <col min="5" max="5" width="6.90625" customWidth="1"/>
    <col min="17" max="17" width="10" customWidth="1"/>
    <col min="18" max="18" width="10.36328125" customWidth="1"/>
    <col min="20" max="20" width="11.90625" customWidth="1"/>
    <col min="21" max="21" width="17.1796875" customWidth="1"/>
  </cols>
  <sheetData>
    <row r="1" spans="1:21" ht="29.5" thickTop="1" x14ac:dyDescent="0.35">
      <c r="A1" s="84" t="s">
        <v>187</v>
      </c>
      <c r="B1" s="84" t="s">
        <v>188</v>
      </c>
      <c r="C1" s="84" t="s">
        <v>189</v>
      </c>
      <c r="D1" s="85" t="s">
        <v>190</v>
      </c>
      <c r="E1" s="85" t="s">
        <v>191</v>
      </c>
      <c r="F1" s="84" t="s">
        <v>192</v>
      </c>
      <c r="G1" s="86" t="s">
        <v>193</v>
      </c>
      <c r="H1" s="88" t="s">
        <v>194</v>
      </c>
      <c r="I1" s="87" t="s">
        <v>195</v>
      </c>
      <c r="J1" s="84" t="s">
        <v>196</v>
      </c>
      <c r="K1" s="84" t="s">
        <v>197</v>
      </c>
      <c r="L1" s="84" t="s">
        <v>198</v>
      </c>
      <c r="M1" s="84" t="s">
        <v>199</v>
      </c>
      <c r="N1" s="84" t="s">
        <v>200</v>
      </c>
      <c r="O1" s="84" t="s">
        <v>201</v>
      </c>
      <c r="P1" s="84" t="s">
        <v>202</v>
      </c>
      <c r="Q1" s="84" t="s">
        <v>203</v>
      </c>
      <c r="R1" s="84" t="s">
        <v>204</v>
      </c>
      <c r="S1" s="84" t="s">
        <v>205</v>
      </c>
      <c r="T1" s="84" t="s">
        <v>206</v>
      </c>
      <c r="U1" s="85" t="s">
        <v>207</v>
      </c>
    </row>
    <row r="2" spans="1:21" ht="15" thickBot="1" x14ac:dyDescent="0.4">
      <c r="A2" s="94"/>
      <c r="B2" s="95"/>
      <c r="C2" s="96"/>
      <c r="D2" s="94"/>
      <c r="E2" s="94"/>
      <c r="F2" s="97"/>
      <c r="G2" s="98"/>
      <c r="H2" s="99"/>
      <c r="I2" s="96"/>
      <c r="J2" s="94"/>
      <c r="K2" s="94"/>
      <c r="L2" s="94"/>
      <c r="M2" s="94"/>
      <c r="N2" s="94"/>
      <c r="O2" s="94"/>
      <c r="P2" s="94"/>
      <c r="Q2" s="94"/>
      <c r="R2" s="94"/>
      <c r="S2" s="100"/>
      <c r="T2" s="94"/>
      <c r="U2" s="94"/>
    </row>
    <row r="3" spans="1:21" x14ac:dyDescent="0.35">
      <c r="A3" s="91">
        <v>1</v>
      </c>
      <c r="B3" s="91"/>
      <c r="C3" s="91"/>
      <c r="D3" s="91"/>
      <c r="E3" s="91">
        <f>'расчет сс'!B36</f>
        <v>300</v>
      </c>
      <c r="F3" s="92">
        <f>факт!D33</f>
        <v>0</v>
      </c>
      <c r="G3" s="93">
        <f>факт!B38</f>
        <v>0</v>
      </c>
      <c r="H3" s="91"/>
      <c r="I3" s="93">
        <f>G3-H3</f>
        <v>0</v>
      </c>
      <c r="J3" s="91"/>
      <c r="K3" s="93">
        <f>'расчет сс'!B50</f>
        <v>62639.999999999993</v>
      </c>
      <c r="L3" s="93" t="e">
        <f>факт!B50</f>
        <v>#DIV/0!</v>
      </c>
      <c r="M3" s="92">
        <f>'расчет сс'!B48</f>
        <v>0</v>
      </c>
      <c r="N3" s="92">
        <f>факт!B48</f>
        <v>0</v>
      </c>
      <c r="O3" s="92">
        <f>'расчет сс'!D28</f>
        <v>34</v>
      </c>
      <c r="P3" s="92">
        <f>факт!D28</f>
        <v>4</v>
      </c>
      <c r="Q3" s="93">
        <f>'расчет сс'!B49</f>
        <v>31550.187999999998</v>
      </c>
      <c r="R3" s="93" t="e">
        <f>факт!B49</f>
        <v>#REF!</v>
      </c>
      <c r="S3" s="93">
        <f>'расчет сс'!B52</f>
        <v>52573.726581449111</v>
      </c>
      <c r="T3" s="93" t="e">
        <f>факт!B52</f>
        <v>#REF!</v>
      </c>
      <c r="U3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44"/>
  <sheetViews>
    <sheetView topLeftCell="A94" workbookViewId="0">
      <selection activeCell="B1" sqref="B1"/>
    </sheetView>
  </sheetViews>
  <sheetFormatPr defaultRowHeight="14.5" x14ac:dyDescent="0.35"/>
  <cols>
    <col min="1" max="1" width="28.7265625" customWidth="1"/>
    <col min="2" max="2" width="8.7265625" style="2"/>
  </cols>
  <sheetData>
    <row r="1" spans="1:2" x14ac:dyDescent="0.35">
      <c r="A1" s="3" t="s">
        <v>60</v>
      </c>
      <c r="B1" s="10"/>
    </row>
    <row r="2" spans="1:2" x14ac:dyDescent="0.35">
      <c r="A2" s="64" t="s">
        <v>43</v>
      </c>
      <c r="B2" s="10"/>
    </row>
    <row r="3" spans="1:2" x14ac:dyDescent="0.35">
      <c r="A3" s="64" t="s">
        <v>44</v>
      </c>
      <c r="B3" s="10"/>
    </row>
    <row r="4" spans="1:2" x14ac:dyDescent="0.35">
      <c r="A4" s="78" t="s">
        <v>66</v>
      </c>
      <c r="B4" s="10"/>
    </row>
    <row r="5" spans="1:2" x14ac:dyDescent="0.35">
      <c r="A5" s="78" t="s">
        <v>67</v>
      </c>
      <c r="B5" s="10"/>
    </row>
    <row r="6" spans="1:2" x14ac:dyDescent="0.35">
      <c r="A6" s="78" t="s">
        <v>68</v>
      </c>
      <c r="B6" s="10"/>
    </row>
    <row r="7" spans="1:2" x14ac:dyDescent="0.35">
      <c r="A7" s="78" t="s">
        <v>70</v>
      </c>
      <c r="B7" s="10"/>
    </row>
    <row r="8" spans="1:2" x14ac:dyDescent="0.35">
      <c r="A8" s="78" t="s">
        <v>69</v>
      </c>
      <c r="B8" s="10"/>
    </row>
    <row r="9" spans="1:2" x14ac:dyDescent="0.35">
      <c r="A9" s="64" t="s">
        <v>45</v>
      </c>
      <c r="B9" s="10"/>
    </row>
    <row r="10" spans="1:2" x14ac:dyDescent="0.35">
      <c r="A10" s="78" t="s">
        <v>71</v>
      </c>
      <c r="B10" s="10"/>
    </row>
    <row r="11" spans="1:2" x14ac:dyDescent="0.35">
      <c r="A11" s="78" t="s">
        <v>72</v>
      </c>
      <c r="B11" s="10"/>
    </row>
    <row r="12" spans="1:2" ht="29" x14ac:dyDescent="0.35">
      <c r="A12" s="79" t="s">
        <v>73</v>
      </c>
      <c r="B12" s="10"/>
    </row>
    <row r="13" spans="1:2" ht="29" x14ac:dyDescent="0.35">
      <c r="A13" s="79" t="s">
        <v>74</v>
      </c>
      <c r="B13" s="10"/>
    </row>
    <row r="14" spans="1:2" x14ac:dyDescent="0.35">
      <c r="A14" s="78" t="s">
        <v>75</v>
      </c>
      <c r="B14" s="10"/>
    </row>
    <row r="15" spans="1:2" x14ac:dyDescent="0.35">
      <c r="A15" s="64" t="s">
        <v>54</v>
      </c>
      <c r="B15" s="10"/>
    </row>
    <row r="16" spans="1:2" x14ac:dyDescent="0.35">
      <c r="A16" s="3" t="s">
        <v>102</v>
      </c>
      <c r="B16" s="10"/>
    </row>
    <row r="17" spans="1:2" x14ac:dyDescent="0.35">
      <c r="A17" s="3" t="s">
        <v>98</v>
      </c>
      <c r="B17" s="10"/>
    </row>
    <row r="18" spans="1:2" x14ac:dyDescent="0.35">
      <c r="A18" s="3" t="s">
        <v>99</v>
      </c>
      <c r="B18" s="10"/>
    </row>
    <row r="19" spans="1:2" x14ac:dyDescent="0.35">
      <c r="A19" s="3" t="s">
        <v>100</v>
      </c>
      <c r="B19" s="10"/>
    </row>
    <row r="20" spans="1:2" x14ac:dyDescent="0.35">
      <c r="A20" s="3" t="s">
        <v>101</v>
      </c>
      <c r="B20" s="10"/>
    </row>
    <row r="21" spans="1:2" x14ac:dyDescent="0.35">
      <c r="A21" s="64" t="s">
        <v>46</v>
      </c>
      <c r="B21" s="10"/>
    </row>
    <row r="22" spans="1:2" ht="29" x14ac:dyDescent="0.35">
      <c r="A22" s="77" t="s">
        <v>47</v>
      </c>
      <c r="B22" s="10"/>
    </row>
    <row r="23" spans="1:2" x14ac:dyDescent="0.35">
      <c r="A23" s="3" t="s">
        <v>103</v>
      </c>
      <c r="B23" s="10"/>
    </row>
    <row r="24" spans="1:2" x14ac:dyDescent="0.35">
      <c r="A24" s="3" t="s">
        <v>132</v>
      </c>
      <c r="B24" s="10"/>
    </row>
    <row r="25" spans="1:2" x14ac:dyDescent="0.35">
      <c r="A25" s="3" t="s">
        <v>133</v>
      </c>
      <c r="B25" s="10"/>
    </row>
    <row r="26" spans="1:2" x14ac:dyDescent="0.35">
      <c r="A26" s="3" t="s">
        <v>134</v>
      </c>
      <c r="B26" s="10"/>
    </row>
    <row r="27" spans="1:2" x14ac:dyDescent="0.35">
      <c r="A27" s="3" t="s">
        <v>135</v>
      </c>
      <c r="B27" s="10"/>
    </row>
    <row r="28" spans="1:2" x14ac:dyDescent="0.35">
      <c r="A28" s="3" t="s">
        <v>136</v>
      </c>
      <c r="B28" s="10"/>
    </row>
    <row r="29" spans="1:2" x14ac:dyDescent="0.35">
      <c r="A29" s="3" t="s">
        <v>137</v>
      </c>
      <c r="B29" s="10"/>
    </row>
    <row r="30" spans="1:2" x14ac:dyDescent="0.35">
      <c r="A30" s="80" t="s">
        <v>138</v>
      </c>
      <c r="B30" s="10"/>
    </row>
    <row r="31" spans="1:2" x14ac:dyDescent="0.35">
      <c r="A31" s="3" t="s">
        <v>139</v>
      </c>
      <c r="B31" s="10"/>
    </row>
    <row r="32" spans="1:2" x14ac:dyDescent="0.35">
      <c r="A32" s="3" t="s">
        <v>140</v>
      </c>
      <c r="B32" s="10"/>
    </row>
    <row r="33" spans="1:2" x14ac:dyDescent="0.35">
      <c r="A33" s="3" t="s">
        <v>141</v>
      </c>
      <c r="B33" s="10"/>
    </row>
    <row r="34" spans="1:2" x14ac:dyDescent="0.35">
      <c r="A34" s="3" t="s">
        <v>150</v>
      </c>
      <c r="B34" s="10"/>
    </row>
    <row r="35" spans="1:2" x14ac:dyDescent="0.35">
      <c r="A35" s="78" t="s">
        <v>81</v>
      </c>
      <c r="B35" s="10"/>
    </row>
    <row r="36" spans="1:2" x14ac:dyDescent="0.35">
      <c r="A36" s="78" t="s">
        <v>80</v>
      </c>
      <c r="B36" s="10"/>
    </row>
    <row r="37" spans="1:2" x14ac:dyDescent="0.35">
      <c r="A37" s="3" t="s">
        <v>151</v>
      </c>
      <c r="B37" s="10"/>
    </row>
    <row r="38" spans="1:2" x14ac:dyDescent="0.35">
      <c r="A38" s="3" t="s">
        <v>177</v>
      </c>
      <c r="B38" s="10"/>
    </row>
    <row r="39" spans="1:2" x14ac:dyDescent="0.35">
      <c r="A39" s="64" t="s">
        <v>48</v>
      </c>
      <c r="B39" s="10"/>
    </row>
    <row r="40" spans="1:2" x14ac:dyDescent="0.35">
      <c r="A40" s="78" t="s">
        <v>76</v>
      </c>
      <c r="B40" s="10"/>
    </row>
    <row r="41" spans="1:2" x14ac:dyDescent="0.35">
      <c r="A41" s="3" t="s">
        <v>178</v>
      </c>
      <c r="B41" s="10"/>
    </row>
    <row r="42" spans="1:2" x14ac:dyDescent="0.35">
      <c r="A42" s="3" t="s">
        <v>164</v>
      </c>
      <c r="B42" s="10"/>
    </row>
    <row r="43" spans="1:2" x14ac:dyDescent="0.35">
      <c r="A43" s="3" t="s">
        <v>165</v>
      </c>
      <c r="B43" s="10"/>
    </row>
    <row r="44" spans="1:2" x14ac:dyDescent="0.35">
      <c r="A44" s="3" t="s">
        <v>166</v>
      </c>
      <c r="B44" s="10"/>
    </row>
    <row r="45" spans="1:2" x14ac:dyDescent="0.35">
      <c r="A45" s="3" t="s">
        <v>167</v>
      </c>
      <c r="B45" s="10"/>
    </row>
    <row r="46" spans="1:2" x14ac:dyDescent="0.35">
      <c r="A46" s="3" t="s">
        <v>168</v>
      </c>
      <c r="B46" s="10"/>
    </row>
    <row r="47" spans="1:2" x14ac:dyDescent="0.35">
      <c r="A47" s="3" t="s">
        <v>169</v>
      </c>
      <c r="B47" s="10"/>
    </row>
    <row r="48" spans="1:2" x14ac:dyDescent="0.35">
      <c r="A48" s="3" t="s">
        <v>148</v>
      </c>
      <c r="B48" s="10"/>
    </row>
    <row r="49" spans="1:2" x14ac:dyDescent="0.35">
      <c r="A49" s="3" t="s">
        <v>149</v>
      </c>
      <c r="B49" s="10"/>
    </row>
    <row r="50" spans="1:2" x14ac:dyDescent="0.35">
      <c r="A50" s="3" t="s">
        <v>146</v>
      </c>
      <c r="B50" s="10"/>
    </row>
    <row r="51" spans="1:2" x14ac:dyDescent="0.35">
      <c r="A51" s="3" t="s">
        <v>147</v>
      </c>
      <c r="B51" s="10"/>
    </row>
    <row r="52" spans="1:2" x14ac:dyDescent="0.35">
      <c r="A52" s="3" t="s">
        <v>93</v>
      </c>
      <c r="B52" s="10"/>
    </row>
    <row r="53" spans="1:2" x14ac:dyDescent="0.35">
      <c r="A53" s="3" t="s">
        <v>89</v>
      </c>
      <c r="B53" s="10"/>
    </row>
    <row r="54" spans="1:2" x14ac:dyDescent="0.35">
      <c r="A54" s="3" t="s">
        <v>90</v>
      </c>
      <c r="B54" s="10"/>
    </row>
    <row r="55" spans="1:2" x14ac:dyDescent="0.35">
      <c r="A55" s="3" t="s">
        <v>91</v>
      </c>
      <c r="B55" s="10"/>
    </row>
    <row r="56" spans="1:2" x14ac:dyDescent="0.35">
      <c r="A56" s="3" t="s">
        <v>92</v>
      </c>
      <c r="B56" s="10"/>
    </row>
    <row r="57" spans="1:2" x14ac:dyDescent="0.35">
      <c r="A57" s="3" t="s">
        <v>97</v>
      </c>
      <c r="B57" s="10"/>
    </row>
    <row r="58" spans="1:2" x14ac:dyDescent="0.35">
      <c r="A58" s="3" t="s">
        <v>94</v>
      </c>
      <c r="B58" s="10"/>
    </row>
    <row r="59" spans="1:2" x14ac:dyDescent="0.35">
      <c r="A59" s="3" t="s">
        <v>95</v>
      </c>
      <c r="B59" s="10"/>
    </row>
    <row r="60" spans="1:2" x14ac:dyDescent="0.35">
      <c r="A60" s="3" t="s">
        <v>96</v>
      </c>
      <c r="B60" s="10"/>
    </row>
    <row r="61" spans="1:2" x14ac:dyDescent="0.35">
      <c r="A61" s="3" t="s">
        <v>61</v>
      </c>
      <c r="B61" s="10"/>
    </row>
    <row r="62" spans="1:2" x14ac:dyDescent="0.35">
      <c r="A62" s="64" t="s">
        <v>55</v>
      </c>
      <c r="B62" s="10"/>
    </row>
    <row r="63" spans="1:2" x14ac:dyDescent="0.35">
      <c r="A63" s="64" t="s">
        <v>56</v>
      </c>
      <c r="B63" s="10"/>
    </row>
    <row r="64" spans="1:2" x14ac:dyDescent="0.35">
      <c r="A64" s="64" t="s">
        <v>57</v>
      </c>
      <c r="B64" s="10"/>
    </row>
    <row r="65" spans="1:2" x14ac:dyDescent="0.35">
      <c r="A65" s="64" t="s">
        <v>58</v>
      </c>
      <c r="B65" s="10"/>
    </row>
    <row r="66" spans="1:2" x14ac:dyDescent="0.35">
      <c r="A66" s="78" t="s">
        <v>62</v>
      </c>
      <c r="B66" s="10"/>
    </row>
    <row r="67" spans="1:2" x14ac:dyDescent="0.35">
      <c r="A67" s="78" t="s">
        <v>63</v>
      </c>
      <c r="B67" s="10"/>
    </row>
    <row r="68" spans="1:2" x14ac:dyDescent="0.35">
      <c r="A68" s="78" t="s">
        <v>87</v>
      </c>
      <c r="B68" s="10"/>
    </row>
    <row r="69" spans="1:2" x14ac:dyDescent="0.35">
      <c r="A69" s="78" t="s">
        <v>82</v>
      </c>
      <c r="B69" s="10"/>
    </row>
    <row r="70" spans="1:2" x14ac:dyDescent="0.35">
      <c r="A70" s="78" t="s">
        <v>83</v>
      </c>
      <c r="B70" s="10"/>
    </row>
    <row r="71" spans="1:2" x14ac:dyDescent="0.35">
      <c r="A71" s="78" t="s">
        <v>84</v>
      </c>
      <c r="B71" s="10"/>
    </row>
    <row r="72" spans="1:2" x14ac:dyDescent="0.35">
      <c r="A72" s="78" t="s">
        <v>85</v>
      </c>
      <c r="B72" s="10"/>
    </row>
    <row r="73" spans="1:2" x14ac:dyDescent="0.35">
      <c r="A73" s="78" t="s">
        <v>86</v>
      </c>
      <c r="B73" s="10"/>
    </row>
    <row r="74" spans="1:2" x14ac:dyDescent="0.35">
      <c r="A74" s="78" t="s">
        <v>88</v>
      </c>
      <c r="B74" s="10"/>
    </row>
    <row r="75" spans="1:2" x14ac:dyDescent="0.35">
      <c r="A75" s="3" t="s">
        <v>59</v>
      </c>
      <c r="B75" s="10"/>
    </row>
    <row r="76" spans="1:2" x14ac:dyDescent="0.35">
      <c r="A76" s="78" t="s">
        <v>64</v>
      </c>
      <c r="B76" s="10"/>
    </row>
    <row r="77" spans="1:2" x14ac:dyDescent="0.35">
      <c r="A77" s="80" t="s">
        <v>123</v>
      </c>
      <c r="B77" s="10"/>
    </row>
    <row r="78" spans="1:2" x14ac:dyDescent="0.35">
      <c r="A78" s="80" t="s">
        <v>124</v>
      </c>
      <c r="B78" s="10"/>
    </row>
    <row r="79" spans="1:2" x14ac:dyDescent="0.35">
      <c r="A79" s="80" t="s">
        <v>125</v>
      </c>
      <c r="B79" s="10"/>
    </row>
    <row r="80" spans="1:2" x14ac:dyDescent="0.35">
      <c r="A80" s="80" t="s">
        <v>126</v>
      </c>
      <c r="B80" s="10"/>
    </row>
    <row r="81" spans="1:2" x14ac:dyDescent="0.35">
      <c r="A81" s="80" t="s">
        <v>127</v>
      </c>
      <c r="B81" s="10"/>
    </row>
    <row r="82" spans="1:2" x14ac:dyDescent="0.35">
      <c r="A82" s="80" t="s">
        <v>128</v>
      </c>
      <c r="B82" s="10"/>
    </row>
    <row r="83" spans="1:2" x14ac:dyDescent="0.35">
      <c r="A83" s="80" t="s">
        <v>129</v>
      </c>
      <c r="B83" s="10"/>
    </row>
    <row r="84" spans="1:2" x14ac:dyDescent="0.35">
      <c r="A84" s="80" t="s">
        <v>130</v>
      </c>
      <c r="B84" s="10"/>
    </row>
    <row r="85" spans="1:2" x14ac:dyDescent="0.35">
      <c r="A85" s="80" t="s">
        <v>131</v>
      </c>
      <c r="B85" s="10"/>
    </row>
    <row r="86" spans="1:2" ht="29" x14ac:dyDescent="0.35">
      <c r="A86" s="80" t="s">
        <v>179</v>
      </c>
      <c r="B86" s="10"/>
    </row>
    <row r="87" spans="1:2" ht="29" x14ac:dyDescent="0.35">
      <c r="A87" s="80" t="s">
        <v>180</v>
      </c>
      <c r="B87" s="10"/>
    </row>
    <row r="88" spans="1:2" ht="29" x14ac:dyDescent="0.35">
      <c r="A88" s="80" t="s">
        <v>181</v>
      </c>
      <c r="B88" s="10"/>
    </row>
    <row r="89" spans="1:2" ht="29" x14ac:dyDescent="0.35">
      <c r="A89" s="80" t="s">
        <v>182</v>
      </c>
      <c r="B89" s="10"/>
    </row>
    <row r="90" spans="1:2" ht="29" x14ac:dyDescent="0.35">
      <c r="A90" s="80" t="s">
        <v>185</v>
      </c>
      <c r="B90" s="10"/>
    </row>
    <row r="91" spans="1:2" ht="29" x14ac:dyDescent="0.35">
      <c r="A91" s="80" t="s">
        <v>186</v>
      </c>
      <c r="B91" s="10"/>
    </row>
    <row r="92" spans="1:2" ht="29" x14ac:dyDescent="0.35">
      <c r="A92" s="80" t="s">
        <v>184</v>
      </c>
      <c r="B92" s="10"/>
    </row>
    <row r="93" spans="1:2" ht="29" x14ac:dyDescent="0.35">
      <c r="A93" s="80" t="s">
        <v>183</v>
      </c>
      <c r="B93" s="10"/>
    </row>
    <row r="94" spans="1:2" x14ac:dyDescent="0.35">
      <c r="A94" s="80" t="s">
        <v>114</v>
      </c>
      <c r="B94" s="10"/>
    </row>
    <row r="95" spans="1:2" x14ac:dyDescent="0.35">
      <c r="A95" s="80" t="s">
        <v>115</v>
      </c>
      <c r="B95" s="10"/>
    </row>
    <row r="96" spans="1:2" x14ac:dyDescent="0.35">
      <c r="A96" s="80" t="s">
        <v>116</v>
      </c>
      <c r="B96" s="10"/>
    </row>
    <row r="97" spans="1:2" x14ac:dyDescent="0.35">
      <c r="A97" s="80" t="s">
        <v>118</v>
      </c>
      <c r="B97" s="10"/>
    </row>
    <row r="98" spans="1:2" x14ac:dyDescent="0.35">
      <c r="A98" s="80" t="s">
        <v>117</v>
      </c>
      <c r="B98" s="10"/>
    </row>
    <row r="99" spans="1:2" x14ac:dyDescent="0.35">
      <c r="A99" s="80" t="s">
        <v>119</v>
      </c>
      <c r="B99" s="10"/>
    </row>
    <row r="100" spans="1:2" x14ac:dyDescent="0.35">
      <c r="A100" s="80" t="s">
        <v>120</v>
      </c>
      <c r="B100" s="10"/>
    </row>
    <row r="101" spans="1:2" x14ac:dyDescent="0.35">
      <c r="A101" s="3" t="s">
        <v>122</v>
      </c>
      <c r="B101" s="10"/>
    </row>
    <row r="102" spans="1:2" x14ac:dyDescent="0.35">
      <c r="A102" s="3" t="s">
        <v>121</v>
      </c>
      <c r="B102" s="10"/>
    </row>
    <row r="103" spans="1:2" x14ac:dyDescent="0.35">
      <c r="A103" s="3" t="s">
        <v>172</v>
      </c>
      <c r="B103" s="10"/>
    </row>
    <row r="104" spans="1:2" x14ac:dyDescent="0.35">
      <c r="A104" s="3" t="s">
        <v>173</v>
      </c>
      <c r="B104" s="10"/>
    </row>
    <row r="105" spans="1:2" x14ac:dyDescent="0.35">
      <c r="A105" s="3" t="s">
        <v>174</v>
      </c>
      <c r="B105" s="10"/>
    </row>
    <row r="106" spans="1:2" x14ac:dyDescent="0.35">
      <c r="A106" s="3" t="s">
        <v>175</v>
      </c>
      <c r="B106" s="10"/>
    </row>
    <row r="107" spans="1:2" x14ac:dyDescent="0.35">
      <c r="A107" s="3" t="s">
        <v>170</v>
      </c>
      <c r="B107" s="10"/>
    </row>
    <row r="108" spans="1:2" x14ac:dyDescent="0.35">
      <c r="A108" s="3" t="s">
        <v>171</v>
      </c>
      <c r="B108" s="10"/>
    </row>
    <row r="109" spans="1:2" x14ac:dyDescent="0.35">
      <c r="A109" s="78" t="s">
        <v>77</v>
      </c>
      <c r="B109" s="10"/>
    </row>
    <row r="110" spans="1:2" x14ac:dyDescent="0.35">
      <c r="A110" s="78" t="s">
        <v>78</v>
      </c>
      <c r="B110" s="10"/>
    </row>
    <row r="111" spans="1:2" x14ac:dyDescent="0.35">
      <c r="A111" s="78" t="s">
        <v>79</v>
      </c>
      <c r="B111" s="10"/>
    </row>
    <row r="112" spans="1:2" x14ac:dyDescent="0.35">
      <c r="A112" s="64" t="s">
        <v>49</v>
      </c>
      <c r="B112" s="10"/>
    </row>
    <row r="113" spans="1:2" x14ac:dyDescent="0.35">
      <c r="A113" s="78" t="s">
        <v>65</v>
      </c>
      <c r="B113" s="10"/>
    </row>
    <row r="114" spans="1:2" x14ac:dyDescent="0.35">
      <c r="A114" s="64" t="s">
        <v>50</v>
      </c>
      <c r="B114" s="10"/>
    </row>
    <row r="115" spans="1:2" x14ac:dyDescent="0.35">
      <c r="A115" s="64" t="s">
        <v>51</v>
      </c>
      <c r="B115" s="10"/>
    </row>
    <row r="116" spans="1:2" x14ac:dyDescent="0.35">
      <c r="A116" s="64" t="s">
        <v>52</v>
      </c>
      <c r="B116" s="10"/>
    </row>
    <row r="117" spans="1:2" x14ac:dyDescent="0.35">
      <c r="A117" s="64" t="s">
        <v>53</v>
      </c>
      <c r="B117" s="10"/>
    </row>
    <row r="118" spans="1:2" x14ac:dyDescent="0.35">
      <c r="A118" s="3" t="s">
        <v>152</v>
      </c>
      <c r="B118" s="10"/>
    </row>
    <row r="119" spans="1:2" x14ac:dyDescent="0.35">
      <c r="A119" s="3" t="s">
        <v>153</v>
      </c>
      <c r="B119" s="10"/>
    </row>
    <row r="120" spans="1:2" x14ac:dyDescent="0.35">
      <c r="A120" s="3" t="s">
        <v>154</v>
      </c>
      <c r="B120" s="10"/>
    </row>
    <row r="121" spans="1:2" x14ac:dyDescent="0.35">
      <c r="A121" s="3" t="s">
        <v>160</v>
      </c>
      <c r="B121" s="10"/>
    </row>
    <row r="122" spans="1:2" x14ac:dyDescent="0.35">
      <c r="A122" s="3" t="s">
        <v>161</v>
      </c>
      <c r="B122" s="10"/>
    </row>
    <row r="123" spans="1:2" x14ac:dyDescent="0.35">
      <c r="A123" s="3" t="s">
        <v>162</v>
      </c>
      <c r="B123" s="10"/>
    </row>
    <row r="124" spans="1:2" x14ac:dyDescent="0.35">
      <c r="A124" s="3" t="s">
        <v>163</v>
      </c>
      <c r="B124" s="10"/>
    </row>
    <row r="125" spans="1:2" x14ac:dyDescent="0.35">
      <c r="A125" s="3" t="s">
        <v>155</v>
      </c>
      <c r="B125" s="10"/>
    </row>
    <row r="126" spans="1:2" x14ac:dyDescent="0.35">
      <c r="A126" s="3" t="s">
        <v>156</v>
      </c>
      <c r="B126" s="10"/>
    </row>
    <row r="127" spans="1:2" x14ac:dyDescent="0.35">
      <c r="A127" s="3" t="s">
        <v>157</v>
      </c>
      <c r="B127" s="10"/>
    </row>
    <row r="128" spans="1:2" x14ac:dyDescent="0.35">
      <c r="A128" s="3" t="s">
        <v>158</v>
      </c>
      <c r="B128" s="10"/>
    </row>
    <row r="129" spans="1:2" x14ac:dyDescent="0.35">
      <c r="A129" s="3" t="s">
        <v>159</v>
      </c>
      <c r="B129" s="10"/>
    </row>
    <row r="130" spans="1:2" x14ac:dyDescent="0.35">
      <c r="A130" s="3" t="s">
        <v>142</v>
      </c>
      <c r="B130" s="10"/>
    </row>
    <row r="131" spans="1:2" x14ac:dyDescent="0.35">
      <c r="A131" s="3" t="s">
        <v>143</v>
      </c>
      <c r="B131" s="10"/>
    </row>
    <row r="132" spans="1:2" x14ac:dyDescent="0.35">
      <c r="A132" s="3" t="s">
        <v>144</v>
      </c>
      <c r="B132" s="10"/>
    </row>
    <row r="133" spans="1:2" x14ac:dyDescent="0.35">
      <c r="A133" s="3" t="s">
        <v>145</v>
      </c>
      <c r="B133" s="10"/>
    </row>
    <row r="134" spans="1:2" x14ac:dyDescent="0.35">
      <c r="A134" s="3" t="s">
        <v>111</v>
      </c>
      <c r="B134" s="10"/>
    </row>
    <row r="135" spans="1:2" x14ac:dyDescent="0.35">
      <c r="A135" s="3" t="s">
        <v>104</v>
      </c>
      <c r="B135" s="10"/>
    </row>
    <row r="136" spans="1:2" x14ac:dyDescent="0.35">
      <c r="A136" s="3" t="s">
        <v>105</v>
      </c>
      <c r="B136" s="10"/>
    </row>
    <row r="137" spans="1:2" x14ac:dyDescent="0.35">
      <c r="A137" s="3" t="s">
        <v>106</v>
      </c>
      <c r="B137" s="10"/>
    </row>
    <row r="138" spans="1:2" x14ac:dyDescent="0.35">
      <c r="A138" s="3" t="s">
        <v>107</v>
      </c>
      <c r="B138" s="10"/>
    </row>
    <row r="139" spans="1:2" x14ac:dyDescent="0.35">
      <c r="A139" s="3" t="s">
        <v>108</v>
      </c>
      <c r="B139" s="10"/>
    </row>
    <row r="140" spans="1:2" x14ac:dyDescent="0.35">
      <c r="A140" s="3" t="s">
        <v>109</v>
      </c>
      <c r="B140" s="10"/>
    </row>
    <row r="141" spans="1:2" x14ac:dyDescent="0.35">
      <c r="A141" s="3" t="s">
        <v>110</v>
      </c>
      <c r="B141" s="10"/>
    </row>
    <row r="142" spans="1:2" x14ac:dyDescent="0.35">
      <c r="A142" s="3" t="s">
        <v>112</v>
      </c>
      <c r="B142" s="10"/>
    </row>
    <row r="143" spans="1:2" x14ac:dyDescent="0.35">
      <c r="A143" s="3" t="s">
        <v>113</v>
      </c>
      <c r="B143" s="10"/>
    </row>
    <row r="144" spans="1:2" x14ac:dyDescent="0.35">
      <c r="A144" s="3" t="s">
        <v>176</v>
      </c>
      <c r="B144" s="10"/>
    </row>
  </sheetData>
  <sortState ref="A2:B154">
    <sortCondition ref="A4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2"/>
  <sheetViews>
    <sheetView workbookViewId="0">
      <selection activeCell="D5" sqref="D5"/>
    </sheetView>
  </sheetViews>
  <sheetFormatPr defaultRowHeight="14.5" x14ac:dyDescent="0.35"/>
  <cols>
    <col min="1" max="1" width="8.6328125" customWidth="1"/>
  </cols>
  <sheetData>
    <row r="1" spans="1:1" x14ac:dyDescent="0.35">
      <c r="A1" s="1" t="s">
        <v>22</v>
      </c>
    </row>
    <row r="2" spans="1:1" x14ac:dyDescent="0.35">
      <c r="A2" s="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5"/>
  <sheetViews>
    <sheetView workbookViewId="0">
      <selection activeCell="D7" sqref="D7"/>
    </sheetView>
  </sheetViews>
  <sheetFormatPr defaultRowHeight="14.5" x14ac:dyDescent="0.35"/>
  <cols>
    <col min="1" max="1" width="17.7265625" customWidth="1"/>
  </cols>
  <sheetData>
    <row r="1" spans="1:1" x14ac:dyDescent="0.35">
      <c r="A1" s="1" t="s">
        <v>24</v>
      </c>
    </row>
    <row r="2" spans="1:1" x14ac:dyDescent="0.35">
      <c r="A2" s="1" t="s">
        <v>25</v>
      </c>
    </row>
    <row r="3" spans="1:1" x14ac:dyDescent="0.35">
      <c r="A3" s="1" t="s">
        <v>26</v>
      </c>
    </row>
    <row r="4" spans="1:1" x14ac:dyDescent="0.35">
      <c r="A4" s="1" t="s">
        <v>27</v>
      </c>
    </row>
    <row r="5" spans="1:1" x14ac:dyDescent="0.35">
      <c r="A5" s="1" t="s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5:H32"/>
  <sheetViews>
    <sheetView workbookViewId="0">
      <selection activeCell="B24" sqref="B24:C24"/>
    </sheetView>
  </sheetViews>
  <sheetFormatPr defaultRowHeight="14.5" x14ac:dyDescent="0.35"/>
  <cols>
    <col min="2" max="2" width="10.90625" customWidth="1"/>
    <col min="3" max="3" width="11.1796875" customWidth="1"/>
    <col min="4" max="4" width="8.54296875" customWidth="1"/>
    <col min="5" max="5" width="12.08984375" customWidth="1"/>
    <col min="6" max="6" width="9.453125" customWidth="1"/>
  </cols>
  <sheetData>
    <row r="5" spans="5:7" x14ac:dyDescent="0.35">
      <c r="E5" s="74"/>
    </row>
    <row r="6" spans="5:7" x14ac:dyDescent="0.35">
      <c r="E6" s="74"/>
    </row>
    <row r="7" spans="5:7" x14ac:dyDescent="0.35">
      <c r="E7" s="74"/>
    </row>
    <row r="8" spans="5:7" x14ac:dyDescent="0.35">
      <c r="E8" s="74"/>
    </row>
    <row r="9" spans="5:7" x14ac:dyDescent="0.35">
      <c r="E9" s="74"/>
    </row>
    <row r="10" spans="5:7" x14ac:dyDescent="0.35">
      <c r="G10" s="74"/>
    </row>
    <row r="11" spans="5:7" x14ac:dyDescent="0.35">
      <c r="E11" s="133"/>
    </row>
    <row r="12" spans="5:7" x14ac:dyDescent="0.35">
      <c r="E12" s="133"/>
    </row>
    <row r="13" spans="5:7" x14ac:dyDescent="0.35">
      <c r="E13" s="133"/>
    </row>
    <row r="14" spans="5:7" x14ac:dyDescent="0.35">
      <c r="E14" s="133"/>
    </row>
    <row r="15" spans="5:7" x14ac:dyDescent="0.35">
      <c r="E15" s="133"/>
    </row>
    <row r="16" spans="5:7" x14ac:dyDescent="0.35">
      <c r="E16" s="133"/>
    </row>
    <row r="17" spans="2:8" ht="17" customHeight="1" x14ac:dyDescent="0.35">
      <c r="E17" s="133"/>
    </row>
    <row r="19" spans="2:8" x14ac:dyDescent="0.35">
      <c r="C19" s="134"/>
      <c r="D19" s="134"/>
      <c r="E19" s="134"/>
      <c r="F19" s="134"/>
      <c r="G19" s="134"/>
    </row>
    <row r="20" spans="2:8" x14ac:dyDescent="0.35">
      <c r="C20" s="134"/>
      <c r="D20" s="134"/>
      <c r="E20" s="134"/>
      <c r="F20" s="134"/>
      <c r="G20" s="134"/>
    </row>
    <row r="21" spans="2:8" x14ac:dyDescent="0.35">
      <c r="C21" s="134"/>
      <c r="D21" s="134"/>
      <c r="E21" s="134"/>
      <c r="F21" s="134"/>
      <c r="G21" s="134"/>
    </row>
    <row r="23" spans="2:8" x14ac:dyDescent="0.35">
      <c r="B23" s="135" t="s">
        <v>40</v>
      </c>
      <c r="C23" s="135"/>
      <c r="D23" s="76" t="s">
        <v>41</v>
      </c>
      <c r="F23" s="133" t="s">
        <v>36</v>
      </c>
      <c r="G23" s="133"/>
      <c r="H23" t="s">
        <v>42</v>
      </c>
    </row>
    <row r="24" spans="2:8" x14ac:dyDescent="0.35">
      <c r="B24" s="137" t="str">
        <f>'расчет сс'!A3</f>
        <v>Атлас</v>
      </c>
      <c r="C24" s="138"/>
      <c r="D24" s="75"/>
      <c r="F24" s="132"/>
      <c r="G24" s="132"/>
      <c r="H24" s="3"/>
    </row>
    <row r="25" spans="2:8" x14ac:dyDescent="0.35">
      <c r="B25" s="137" t="str">
        <f>'расчет сс'!A4</f>
        <v>Бязь гладкоокрашенная</v>
      </c>
      <c r="C25" s="138"/>
      <c r="D25" s="75"/>
      <c r="F25" s="132"/>
      <c r="G25" s="132"/>
      <c r="H25" s="3"/>
    </row>
    <row r="26" spans="2:8" x14ac:dyDescent="0.35">
      <c r="B26" s="137">
        <f>'расчет сс'!A5</f>
        <v>0</v>
      </c>
      <c r="C26" s="138"/>
      <c r="D26" s="75"/>
      <c r="F26" s="132"/>
      <c r="G26" s="132"/>
      <c r="H26" s="3"/>
    </row>
    <row r="27" spans="2:8" x14ac:dyDescent="0.35">
      <c r="B27" s="137">
        <f>'расчет сс'!A6</f>
        <v>0</v>
      </c>
      <c r="C27" s="138"/>
      <c r="D27" s="75"/>
      <c r="F27" s="132"/>
      <c r="G27" s="132"/>
      <c r="H27" s="3"/>
    </row>
    <row r="28" spans="2:8" x14ac:dyDescent="0.35">
      <c r="B28" s="131">
        <f>'расчет сс'!A7</f>
        <v>0</v>
      </c>
      <c r="C28" s="131"/>
      <c r="D28" s="75"/>
      <c r="F28" s="132"/>
      <c r="G28" s="132"/>
      <c r="H28" s="3"/>
    </row>
    <row r="29" spans="2:8" x14ac:dyDescent="0.35">
      <c r="B29" s="136"/>
      <c r="C29" s="136"/>
    </row>
    <row r="30" spans="2:8" x14ac:dyDescent="0.35">
      <c r="D30" s="131" t="s">
        <v>38</v>
      </c>
      <c r="E30" s="131"/>
      <c r="F30" s="75">
        <f>'расчет сс'!B36</f>
        <v>300</v>
      </c>
    </row>
    <row r="31" spans="2:8" x14ac:dyDescent="0.35">
      <c r="D31" s="131" t="s">
        <v>39</v>
      </c>
      <c r="E31" s="131"/>
      <c r="F31" s="4">
        <f>'расчет сс'!D33</f>
        <v>559.83796200716847</v>
      </c>
    </row>
    <row r="32" spans="2:8" x14ac:dyDescent="0.35">
      <c r="D32" s="131" t="s">
        <v>37</v>
      </c>
      <c r="E32" s="131"/>
      <c r="F32" s="75"/>
    </row>
  </sheetData>
  <mergeCells count="18">
    <mergeCell ref="E11:E17"/>
    <mergeCell ref="C19:G21"/>
    <mergeCell ref="B23:C23"/>
    <mergeCell ref="D30:E30"/>
    <mergeCell ref="D31:E31"/>
    <mergeCell ref="F23:G23"/>
    <mergeCell ref="B29:C29"/>
    <mergeCell ref="B24:C24"/>
    <mergeCell ref="B25:C25"/>
    <mergeCell ref="B26:C26"/>
    <mergeCell ref="B27:C27"/>
    <mergeCell ref="B28:C28"/>
    <mergeCell ref="D32:E32"/>
    <mergeCell ref="F24:G24"/>
    <mergeCell ref="F25:G25"/>
    <mergeCell ref="F26:G26"/>
    <mergeCell ref="F27:G27"/>
    <mergeCell ref="F28:G2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'справ.сторонних услуг'!$A$1:$A$5</xm:f>
          </x14:formula1>
          <xm:sqref>F24:F28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C6:K15"/>
  <sheetViews>
    <sheetView workbookViewId="0">
      <selection activeCell="H15" sqref="H15"/>
    </sheetView>
  </sheetViews>
  <sheetFormatPr defaultRowHeight="14.5" x14ac:dyDescent="0.35"/>
  <sheetData>
    <row r="6" spans="3:11" ht="58" x14ac:dyDescent="0.35">
      <c r="H6" s="81" t="s">
        <v>208</v>
      </c>
      <c r="I6" s="102">
        <f>'расчет сс'!$B$37</f>
        <v>12</v>
      </c>
      <c r="J6" s="103"/>
      <c r="K6" s="103"/>
    </row>
    <row r="7" spans="3:11" ht="43.5" x14ac:dyDescent="0.35">
      <c r="H7" s="81" t="s">
        <v>209</v>
      </c>
      <c r="I7" s="104">
        <f>IF('расчет сс'!$B$36/I6&lt;=1,I6*0.5,IF('расчет сс'!$B$36/I6&lt;=2,I6*0.7,IF('расчет сс'!$B$36/I6&lt;=3,I6*0.8,IF('расчет сс'!$B$36/I6&lt;=4,I6*0.9,Лист1!K7))))</f>
        <v>11.494252873563219</v>
      </c>
      <c r="J7" s="103"/>
      <c r="K7" s="104">
        <f>'расчет сс'!$B$36/((('расчет сс'!$B$36-(0.5*Лист1!I6+0.7*Лист1!I6+0.8*Лист1!I6+0.9*Лист1!I6))/Лист1!I6)+4)</f>
        <v>11.494252873563219</v>
      </c>
    </row>
    <row r="8" spans="3:11" x14ac:dyDescent="0.35">
      <c r="H8" s="105" t="s">
        <v>210</v>
      </c>
      <c r="I8" s="105">
        <v>3</v>
      </c>
      <c r="J8" s="103"/>
      <c r="K8" s="103"/>
    </row>
    <row r="9" spans="3:11" x14ac:dyDescent="0.35">
      <c r="H9" s="106"/>
      <c r="I9" s="106"/>
      <c r="J9" s="103"/>
      <c r="K9" s="103"/>
    </row>
    <row r="10" spans="3:11" x14ac:dyDescent="0.35">
      <c r="H10" s="106"/>
      <c r="I10" s="106"/>
      <c r="J10" s="103"/>
      <c r="K10" s="103"/>
    </row>
    <row r="11" spans="3:11" x14ac:dyDescent="0.35">
      <c r="H11" s="106"/>
      <c r="I11" s="106"/>
      <c r="J11" s="103"/>
      <c r="K11" s="103"/>
    </row>
    <row r="12" spans="3:11" x14ac:dyDescent="0.35">
      <c r="H12" s="107" t="s">
        <v>211</v>
      </c>
      <c r="I12" s="82">
        <v>2000</v>
      </c>
      <c r="J12" s="103"/>
      <c r="K12" s="103"/>
    </row>
    <row r="15" spans="3:11" x14ac:dyDescent="0.35">
      <c r="C15" s="101"/>
      <c r="D15" s="101"/>
      <c r="E15" s="9"/>
      <c r="F15" s="108">
        <f>2000/'расчет сс'!$B$36</f>
        <v>6.666666666666667</v>
      </c>
      <c r="H15">
        <f>IF(I15&gt;0,1200/'расчет сс'!$B$36,0)</f>
        <v>4</v>
      </c>
      <c r="I15" s="2">
        <f>SUM('расчет сс'!$D$23:$D$27)</f>
        <v>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F44"/>
  <sheetViews>
    <sheetView tabSelected="1" workbookViewId="0">
      <selection activeCell="B7" sqref="B7"/>
    </sheetView>
  </sheetViews>
  <sheetFormatPr defaultRowHeight="14.5" x14ac:dyDescent="0.35"/>
  <cols>
    <col min="1" max="1" width="40.26953125" customWidth="1"/>
    <col min="2" max="2" width="16.6328125" style="114" customWidth="1"/>
    <col min="3" max="3" width="17.6328125" customWidth="1"/>
    <col min="4" max="4" width="15" customWidth="1"/>
  </cols>
  <sheetData>
    <row r="1" spans="1:6" ht="29" customHeight="1" x14ac:dyDescent="0.35">
      <c r="A1" s="110" t="s">
        <v>212</v>
      </c>
      <c r="B1" s="140"/>
      <c r="C1" s="140"/>
      <c r="D1" s="111"/>
      <c r="E1" s="112"/>
      <c r="F1" s="112"/>
    </row>
    <row r="2" spans="1:6" x14ac:dyDescent="0.35">
      <c r="A2" s="113" t="s">
        <v>213</v>
      </c>
      <c r="B2" s="131"/>
      <c r="C2" s="131"/>
      <c r="D2" s="111"/>
      <c r="E2" s="112"/>
      <c r="F2" s="112"/>
    </row>
    <row r="3" spans="1:6" x14ac:dyDescent="0.35">
      <c r="A3" s="113" t="s">
        <v>214</v>
      </c>
      <c r="B3" s="131"/>
      <c r="C3" s="131"/>
      <c r="D3" s="111"/>
      <c r="E3" s="112"/>
      <c r="F3" s="112"/>
    </row>
    <row r="4" spans="1:6" ht="70.5" customHeight="1" x14ac:dyDescent="0.35">
      <c r="A4" s="113" t="s">
        <v>215</v>
      </c>
      <c r="B4" s="140"/>
      <c r="C4" s="140"/>
      <c r="D4" s="111"/>
      <c r="E4" s="112"/>
      <c r="F4" s="112"/>
    </row>
    <row r="5" spans="1:6" x14ac:dyDescent="0.35">
      <c r="A5" s="117"/>
      <c r="B5" s="118"/>
      <c r="C5" s="3"/>
    </row>
    <row r="6" spans="1:6" x14ac:dyDescent="0.35">
      <c r="A6" s="115" t="s">
        <v>29</v>
      </c>
      <c r="B6" s="82" t="s">
        <v>191</v>
      </c>
      <c r="C6" s="82" t="s">
        <v>192</v>
      </c>
    </row>
    <row r="7" spans="1:6" x14ac:dyDescent="0.35">
      <c r="A7" s="116" t="s">
        <v>43</v>
      </c>
      <c r="B7" s="3"/>
      <c r="C7" s="3"/>
    </row>
    <row r="8" spans="1:6" x14ac:dyDescent="0.35">
      <c r="A8" s="116" t="s">
        <v>68</v>
      </c>
      <c r="B8" s="3"/>
      <c r="C8" s="3"/>
    </row>
    <row r="9" spans="1:6" x14ac:dyDescent="0.35">
      <c r="A9" s="116"/>
      <c r="B9" s="3"/>
      <c r="C9" s="3"/>
    </row>
    <row r="10" spans="1:6" x14ac:dyDescent="0.35">
      <c r="A10" s="116"/>
      <c r="B10" s="3"/>
      <c r="C10" s="3"/>
    </row>
    <row r="11" spans="1:6" x14ac:dyDescent="0.35">
      <c r="A11" s="116"/>
      <c r="B11" s="3"/>
      <c r="C11" s="3"/>
    </row>
    <row r="12" spans="1:6" x14ac:dyDescent="0.35">
      <c r="A12" s="116"/>
      <c r="B12" s="3"/>
      <c r="C12" s="3"/>
    </row>
    <row r="13" spans="1:6" x14ac:dyDescent="0.35">
      <c r="A13" s="116"/>
      <c r="B13" s="3"/>
      <c r="C13" s="3"/>
    </row>
    <row r="14" spans="1:6" x14ac:dyDescent="0.35">
      <c r="A14" s="116"/>
      <c r="B14" s="3"/>
      <c r="C14" s="3"/>
    </row>
    <row r="15" spans="1:6" x14ac:dyDescent="0.35">
      <c r="A15" s="116"/>
      <c r="B15" s="3"/>
      <c r="C15" s="3"/>
    </row>
    <row r="16" spans="1:6" x14ac:dyDescent="0.35">
      <c r="A16" s="116"/>
      <c r="B16" s="3"/>
      <c r="C16" s="3"/>
    </row>
    <row r="17" spans="1:3" x14ac:dyDescent="0.35">
      <c r="A17" s="116"/>
      <c r="B17" s="3"/>
      <c r="C17" s="3"/>
    </row>
    <row r="18" spans="1:3" x14ac:dyDescent="0.35">
      <c r="A18" s="116"/>
      <c r="B18" s="3"/>
      <c r="C18" s="3"/>
    </row>
    <row r="19" spans="1:3" x14ac:dyDescent="0.35">
      <c r="A19" s="114"/>
      <c r="B19"/>
    </row>
    <row r="20" spans="1:3" x14ac:dyDescent="0.35">
      <c r="A20" s="113" t="s">
        <v>216</v>
      </c>
      <c r="B20" s="82" t="s">
        <v>214</v>
      </c>
      <c r="C20" s="113" t="s">
        <v>191</v>
      </c>
    </row>
    <row r="21" spans="1:3" x14ac:dyDescent="0.35">
      <c r="A21" s="116"/>
      <c r="B21" s="3"/>
      <c r="C21" s="3"/>
    </row>
    <row r="22" spans="1:3" x14ac:dyDescent="0.35">
      <c r="A22" s="116"/>
      <c r="B22" s="3"/>
      <c r="C22" s="3"/>
    </row>
    <row r="23" spans="1:3" x14ac:dyDescent="0.35">
      <c r="A23" s="116"/>
      <c r="B23" s="3"/>
      <c r="C23" s="3"/>
    </row>
    <row r="24" spans="1:3" x14ac:dyDescent="0.35">
      <c r="A24" s="116"/>
      <c r="B24" s="3"/>
      <c r="C24" s="3"/>
    </row>
    <row r="25" spans="1:3" x14ac:dyDescent="0.35">
      <c r="A25" s="116"/>
      <c r="B25" s="3"/>
      <c r="C25" s="3"/>
    </row>
    <row r="26" spans="1:3" x14ac:dyDescent="0.35">
      <c r="A26" s="116"/>
      <c r="B26" s="3"/>
      <c r="C26" s="3"/>
    </row>
    <row r="27" spans="1:3" x14ac:dyDescent="0.35">
      <c r="A27" s="116"/>
      <c r="B27" s="3"/>
      <c r="C27" s="3"/>
    </row>
    <row r="28" spans="1:3" x14ac:dyDescent="0.35">
      <c r="A28" s="116"/>
      <c r="B28" s="3"/>
      <c r="C28" s="3"/>
    </row>
    <row r="29" spans="1:3" x14ac:dyDescent="0.35">
      <c r="A29" s="116"/>
      <c r="B29" s="3"/>
      <c r="C29" s="3"/>
    </row>
    <row r="30" spans="1:3" x14ac:dyDescent="0.35">
      <c r="A30" s="116"/>
      <c r="B30" s="3"/>
      <c r="C30" s="3"/>
    </row>
    <row r="31" spans="1:3" x14ac:dyDescent="0.35">
      <c r="A31" s="116"/>
      <c r="B31" s="3"/>
      <c r="C31" s="3"/>
    </row>
    <row r="32" spans="1:3" x14ac:dyDescent="0.35">
      <c r="A32" s="116"/>
      <c r="B32" s="3"/>
      <c r="C32" s="3"/>
    </row>
    <row r="33" spans="1:5" x14ac:dyDescent="0.35">
      <c r="A33" s="116"/>
      <c r="B33" s="3"/>
      <c r="C33" s="3"/>
    </row>
    <row r="34" spans="1:5" x14ac:dyDescent="0.35">
      <c r="A34" s="116"/>
      <c r="B34" s="3"/>
      <c r="C34" s="3"/>
    </row>
    <row r="35" spans="1:5" x14ac:dyDescent="0.35">
      <c r="A35" s="116"/>
      <c r="B35" s="3"/>
      <c r="C35" s="3"/>
    </row>
    <row r="36" spans="1:5" x14ac:dyDescent="0.35">
      <c r="A36" s="116"/>
      <c r="B36" s="3"/>
      <c r="C36" s="3"/>
    </row>
    <row r="37" spans="1:5" x14ac:dyDescent="0.35">
      <c r="A37" s="116"/>
      <c r="B37" s="3"/>
      <c r="C37" s="3"/>
    </row>
    <row r="38" spans="1:5" x14ac:dyDescent="0.35">
      <c r="A38" s="116"/>
      <c r="B38" s="3"/>
      <c r="C38" s="3"/>
    </row>
    <row r="39" spans="1:5" x14ac:dyDescent="0.35">
      <c r="A39" s="114"/>
      <c r="B39"/>
    </row>
    <row r="40" spans="1:5" x14ac:dyDescent="0.35">
      <c r="A40" s="141" t="s">
        <v>217</v>
      </c>
      <c r="B40" s="142"/>
      <c r="C40" s="142"/>
      <c r="D40" s="142"/>
      <c r="E40" s="142"/>
    </row>
    <row r="41" spans="1:5" x14ac:dyDescent="0.35">
      <c r="A41" s="139"/>
      <c r="B41" s="139"/>
      <c r="C41" s="139"/>
      <c r="D41" s="139"/>
      <c r="E41" s="139"/>
    </row>
    <row r="42" spans="1:5" x14ac:dyDescent="0.35">
      <c r="A42" s="139"/>
      <c r="B42" s="139"/>
      <c r="C42" s="139"/>
      <c r="D42" s="139"/>
      <c r="E42" s="139"/>
    </row>
    <row r="43" spans="1:5" x14ac:dyDescent="0.35">
      <c r="A43" s="139"/>
      <c r="B43" s="139"/>
      <c r="C43" s="139"/>
      <c r="D43" s="139"/>
      <c r="E43" s="139"/>
    </row>
    <row r="44" spans="1:5" x14ac:dyDescent="0.35">
      <c r="A44" s="139"/>
      <c r="B44" s="139"/>
      <c r="C44" s="139"/>
      <c r="D44" s="139"/>
      <c r="E44" s="139"/>
    </row>
  </sheetData>
  <mergeCells count="6">
    <mergeCell ref="A41:E44"/>
    <mergeCell ref="B1:C1"/>
    <mergeCell ref="B2:C2"/>
    <mergeCell ref="B3:C3"/>
    <mergeCell ref="B4:C4"/>
    <mergeCell ref="A40:E40"/>
  </mergeCells>
  <pageMargins left="0.7" right="0.7" top="0.75" bottom="0.75" header="0.3" footer="0.3"/>
  <pageSetup paperSize="9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'справочник материалы'!$A$1:$A$200</xm:f>
          </x14:formula1>
          <xm:sqref>A7:A18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расчет сс</vt:lpstr>
      <vt:lpstr>факт</vt:lpstr>
      <vt:lpstr>итог</vt:lpstr>
      <vt:lpstr>справочник материалы</vt:lpstr>
      <vt:lpstr>справочник инструменты</vt:lpstr>
      <vt:lpstr>справ.сторонних услуг</vt:lpstr>
      <vt:lpstr>карточка</vt:lpstr>
      <vt:lpstr>Лист1</vt:lpstr>
      <vt:lpstr>формуляр</vt:lpstr>
      <vt:lpstr>инструменты</vt:lpstr>
      <vt:lpstr>мат.спр</vt:lpstr>
      <vt:lpstr>материал</vt:lpstr>
      <vt:lpstr>Материалы</vt:lpstr>
      <vt:lpstr>спр.мат</vt:lpstr>
      <vt:lpstr>справочник</vt:lpstr>
      <vt:lpstr>УСЛУГИ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2019-05-17T10:05:55Z</cp:lastPrinted>
  <dcterms:created xsi:type="dcterms:W3CDTF">2019-03-28T13:12:05Z</dcterms:created>
  <dcterms:modified xsi:type="dcterms:W3CDTF">2019-07-10T10:10:49Z</dcterms:modified>
</cp:coreProperties>
</file>